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2495" windowHeight="11385" activeTab="4"/>
  </bookViews>
  <sheets>
    <sheet name="1-2 разд" sheetId="1" r:id="rId1"/>
    <sheet name="2019" sheetId="2" r:id="rId2"/>
    <sheet name="2020" sheetId="3" r:id="rId3"/>
    <sheet name="2021" sheetId="4" r:id="rId4"/>
    <sheet name="табл 2.1" sheetId="5" r:id="rId5"/>
    <sheet name="Лимиты на 29.10.19" sheetId="6" r:id="rId6"/>
  </sheets>
  <externalReferences>
    <externalReference r:id="rId9"/>
  </externalReferences>
  <definedNames>
    <definedName name="_ftn1" localSheetId="0">'1-2 разд'!#REF!</definedName>
    <definedName name="_ftn2" localSheetId="0">'1-2 разд'!#REF!</definedName>
    <definedName name="_ftnref1" localSheetId="0">'1-2 разд'!#REF!</definedName>
    <definedName name="_ftnref2" localSheetId="0">'1-2 разд'!#REF!</definedName>
    <definedName name="LAST_CELL" localSheetId="5">'Лимиты на 29.10.19'!$J$33</definedName>
    <definedName name="Par566" localSheetId="4">'табл 2.1'!#REF!</definedName>
    <definedName name="Par568" localSheetId="4">'табл 2.1'!#REF!</definedName>
    <definedName name="Par569" localSheetId="4">'табл 2.1'!#REF!</definedName>
    <definedName name="Par571" localSheetId="4">'табл 2.1'!#REF!</definedName>
    <definedName name="Par572" localSheetId="4">'табл 2.1'!$A$9</definedName>
    <definedName name="Par584" localSheetId="4">'табл 2.1'!$A$10</definedName>
    <definedName name="Par608" localSheetId="4">'табл 2.1'!$A$11</definedName>
    <definedName name="Par671" localSheetId="4">'табл 2.1'!$A$13</definedName>
    <definedName name="Par685" localSheetId="4">'табл 2.1'!$A$17</definedName>
    <definedName name="_xlnm.Print_Area" localSheetId="1">'2019'!$A$1:$J$44</definedName>
  </definedNames>
  <calcPr fullCalcOnLoad="1"/>
</workbook>
</file>

<file path=xl/comments2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E3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  <comment ref="A33" authorId="0">
      <text>
        <r>
          <rPr>
            <sz val="9"/>
            <rFont val="Tahoma"/>
            <family val="2"/>
          </rPr>
          <t>кредиторка</t>
        </r>
      </text>
    </comment>
    <comment ref="I33" authorId="0">
      <text>
        <r>
          <rPr>
            <sz val="9"/>
            <rFont val="Tahoma"/>
            <family val="2"/>
          </rPr>
          <t xml:space="preserve">остатки на кредиторку
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F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33" authorId="0">
      <text>
        <r>
          <rPr>
            <sz val="9"/>
            <rFont val="Tahoma"/>
            <family val="0"/>
          </rPr>
          <t xml:space="preserve">Кредиторка за 2018 Ростелеком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sharedStrings.xml><?xml version="1.0" encoding="utf-8"?>
<sst xmlns="http://schemas.openxmlformats.org/spreadsheetml/2006/main" count="396" uniqueCount="159">
  <si>
    <t>Наименование показателя</t>
  </si>
  <si>
    <t>из них: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</si>
  <si>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</si>
  <si>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</si>
  <si>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</si>
  <si>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</si>
  <si>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</si>
  <si>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</si>
  <si>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</si>
  <si>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</si>
  <si>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(наименование должности лица, утверждающего документ)</t>
  </si>
  <si>
    <t>по ОКПО</t>
  </si>
  <si>
    <t>ИНН / КПП</t>
  </si>
  <si>
    <t>Раздел II. Показатели финансового состояния учреждения</t>
  </si>
  <si>
    <t xml:space="preserve">Раздел I.  Сведения о деятельности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</si>
  <si>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</si>
  <si>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</si>
  <si>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</si>
  <si>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 xml:space="preserve">Наименование муниципального (бюджетного, автономного) учреждения </t>
  </si>
  <si>
    <t xml:space="preserve">План финансово - хозяйственной деятельности муниципальных учреждений, в отношении которых Комитет по физической культуре и спорту города Димитровграда Ульяновской области выполняет функции и полномочия учредителя  </t>
  </si>
  <si>
    <t>N п/п</t>
  </si>
  <si>
    <t>Сумма, тыс. руб.</t>
  </si>
  <si>
    <t>Нефинансовые активы, всего: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</si>
  <si>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</si>
  <si>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</si>
  <si>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</si>
  <si>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</si>
  <si>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</si>
  <si>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</si>
  <si>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</si>
  <si>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</si>
  <si>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</si>
  <si>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</si>
  <si>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</si>
  <si>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</si>
  <si>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</si>
  <si>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</si>
  <si>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</si>
  <si>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</si>
  <si>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1.1.</t>
  </si>
  <si>
    <t>1.1.1</t>
  </si>
  <si>
    <t>1.2.</t>
  </si>
  <si>
    <t>1.2.1</t>
  </si>
  <si>
    <t>2.</t>
  </si>
  <si>
    <t>2.1.</t>
  </si>
  <si>
    <t>2.1.1.</t>
  </si>
  <si>
    <t>2.2.</t>
  </si>
  <si>
    <t>2.3.</t>
  </si>
  <si>
    <t>2.4.</t>
  </si>
  <si>
    <t>2.5.</t>
  </si>
  <si>
    <t>3.</t>
  </si>
  <si>
    <t>3.1.</t>
  </si>
  <si>
    <t>3.2.</t>
  </si>
  <si>
    <t>3.2.1</t>
  </si>
  <si>
    <t xml:space="preserve">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</si>
  <si>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</si>
  <si>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</si>
  <si>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</si>
  <si>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</si>
  <si>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</si>
  <si>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</si>
  <si>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</si>
  <si>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</si>
  <si>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</si>
  <si>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</si>
  <si>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</si>
  <si>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</si>
  <si>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</si>
  <si>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</si>
  <si>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</si>
  <si>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</si>
  <si>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</si>
  <si>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</si>
  <si>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</si>
  <si>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</si>
  <si>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</si>
  <si>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</si>
  <si>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</si>
  <si>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</si>
  <si>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</si>
  <si>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</si>
  <si>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</si>
  <si>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</si>
  <si>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</si>
  <si>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</si>
  <si>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</si>
  <si>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</si>
  <si>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</si>
  <si>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</si>
  <si>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БК РФ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</si>
  <si>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</si>
  <si>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</si>
  <si>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</si>
  <si>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</si>
  <si>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</si>
  <si>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</si>
  <si>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</si>
  <si>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</si>
  <si>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</si>
  <si>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</si>
  <si>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</si>
  <si>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</si>
  <si>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</si>
  <si>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</si>
  <si>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0001</t>
  </si>
  <si>
    <t>7302030413/730201001</t>
  </si>
  <si>
    <t>Муниципальное образование "Город Димитровград" Ульяновской области в лице Комитета по физической культуре и спорту Администрации города Димитровграда Ульяновской области</t>
  </si>
  <si>
    <t>433508, Россия, Ульяновская область, г.Димитровград, ул.Куйбышева, 206</t>
  </si>
  <si>
    <t>Сумма    (тыс. руб.)</t>
  </si>
  <si>
    <t>Гл. бухгалтер</t>
  </si>
  <si>
    <t>Н.Ю. Ванюкова</t>
  </si>
  <si>
    <t xml:space="preserve">1.3. Перечень услуг, осуществляемых на платной основе:  Учреждение  вправе  сверх  утвержденного муниципального задания,  а также в случаях, установленных действующим законодательством,  в пределах утвержденного муниципального задания  выполнять работы, оказывать услуги,  относящиеся к его основным видам деятельности, предусмотренным его учредительным документом в сфере физической культуры и спорта для граждан и  юридических лиц за плату и на одинаковых при оказании одних и тех же услуг условиях.                                                                                                                                                                               </t>
  </si>
  <si>
    <t xml:space="preserve"> начисления на выплаты по оплате труда</t>
  </si>
  <si>
    <t>оплата труда</t>
  </si>
  <si>
    <t>Выплата пособий по уходу за ребенком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</si>
  <si>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</si>
  <si>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</si>
  <si>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</si>
  <si>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Муниципальное бюджетное учреждение   Спортивная школа города Димитровграда имени Жанны Борисовны Лобановой</t>
  </si>
  <si>
    <t>1.4. Общая балансовая стоимость недвижимого муниципального имущества  102093,39070 , в том числе стоимость имущества, закрепленного собственником имущества за муниципальным учреждением на праве оперативного управления 102093,39070.</t>
  </si>
  <si>
    <t>на 2019 год и на плановый период 2020 и 2021 годов</t>
  </si>
  <si>
    <t>на   2021 г.</t>
  </si>
  <si>
    <t>на 2020 г.</t>
  </si>
  <si>
    <t>Показатели по поступлениям и выплатам учреждения на 2019 год</t>
  </si>
  <si>
    <t>на 2019 г. очередной финансовый год</t>
  </si>
  <si>
    <t>на 2020г. 1-ый год планового периода</t>
  </si>
  <si>
    <t>на 2021 г. 2-ой год планового периода</t>
  </si>
  <si>
    <t>Председатель Комитета по физической культуре и спорту Администрации г. Димитровграда</t>
  </si>
  <si>
    <t>деятельность в области спорта прочая</t>
  </si>
  <si>
    <t xml:space="preserve">реализация программ физического воспитания детей и организация физкультурно-спортивной работы по программам </t>
  </si>
  <si>
    <t>1.5. Общая балансовая стоимость движимого муниципального имущества 15060044,95, в том числе балансовая стоимость особо ценного движимого имущества 319714,33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</si>
  <si>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</si>
  <si>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</si>
  <si>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Итого</t>
  </si>
  <si>
    <t>4</t>
  </si>
  <si>
    <t>853</t>
  </si>
  <si>
    <t>2</t>
  </si>
  <si>
    <t>831</t>
  </si>
  <si>
    <t>5</t>
  </si>
  <si>
    <t>244</t>
  </si>
  <si>
    <t>119</t>
  </si>
  <si>
    <t>113</t>
  </si>
  <si>
    <t>112</t>
  </si>
  <si>
    <t>111</t>
  </si>
  <si>
    <t>000</t>
  </si>
  <si>
    <t>Выплаты - План с изменениями 2019 год</t>
  </si>
  <si>
    <t>Поступления - План с изменениями 2019 год</t>
  </si>
  <si>
    <t>КВФО</t>
  </si>
  <si>
    <t>КВР</t>
  </si>
  <si>
    <t>Единица измерения руб.</t>
  </si>
  <si>
    <t>Учреждение: Муниципальное бюджетное учреждение спортивная школа города Димитровграда имени Жанны Борисовны Лобановой</t>
  </si>
  <si>
    <t>Операции бюджетных и автономных учреждений</t>
  </si>
  <si>
    <t>(наименование органа, исполняющего бюджет)</t>
  </si>
  <si>
    <t>Управление финансов и муниципальных закупок города Димитровграда Ульяновской области</t>
  </si>
  <si>
    <t>Директор</t>
  </si>
  <si>
    <t>Ж.А. Кузьмина</t>
  </si>
  <si>
    <t>И.П. Кувшинова</t>
  </si>
  <si>
    <t>"29" октября  2019  г.</t>
  </si>
  <si>
    <t>на 30.10.2019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</si>
</sst>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dd/mm/yyyy\ hh:mm"/>
  </numFmts>
  <fonts count="7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b/>
      <sz val="8"/>
      <name val="Arial Narrow"/>
      <family val="0"/>
    </font>
    <font>
      <b/>
      <sz val="8"/>
      <name val="MS Sans Serif"/>
      <family val="0"/>
    </font>
    <font>
      <sz val="8"/>
      <name val="Arial Narrow"/>
      <family val="0"/>
    </font>
    <font>
      <b/>
      <sz val="8.5"/>
      <name val="MS Sans Serif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Alignment="1">
      <alignment/>
    </xf>
    <xf numFmtId="0" fontId="67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4" fillId="0" borderId="11" xfId="53" applyFont="1" applyBorder="1" applyAlignment="1" applyProtection="1">
      <alignment/>
      <protection/>
    </xf>
    <xf numFmtId="0" fontId="24" fillId="0" borderId="0" xfId="53" applyFont="1" applyBorder="1" applyAlignment="1" applyProtection="1">
      <alignment/>
      <protection/>
    </xf>
    <xf numFmtId="0" fontId="19" fillId="0" borderId="0" xfId="53">
      <alignment/>
      <protection/>
    </xf>
    <xf numFmtId="0" fontId="5" fillId="0" borderId="0" xfId="53" applyFont="1" applyBorder="1" applyAlignment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0" fontId="2" fillId="0" borderId="0" xfId="53" applyFont="1" applyBorder="1" applyAlignment="1" applyProtection="1">
      <alignment horizontal="center"/>
      <protection/>
    </xf>
    <xf numFmtId="169" fontId="2" fillId="0" borderId="0" xfId="53" applyNumberFormat="1" applyFont="1" applyBorder="1" applyAlignment="1" applyProtection="1">
      <alignment horizontal="center"/>
      <protection/>
    </xf>
    <xf numFmtId="49" fontId="23" fillId="0" borderId="10" xfId="53" applyNumberFormat="1" applyFont="1" applyBorder="1" applyAlignment="1" applyProtection="1">
      <alignment horizontal="center" vertical="center" wrapText="1"/>
      <protection/>
    </xf>
    <xf numFmtId="49" fontId="22" fillId="0" borderId="15" xfId="53" applyNumberFormat="1" applyFont="1" applyBorder="1" applyAlignment="1" applyProtection="1">
      <alignment horizontal="center" vertical="center" wrapText="1"/>
      <protection/>
    </xf>
    <xf numFmtId="49" fontId="22" fillId="0" borderId="15" xfId="53" applyNumberFormat="1" applyFont="1" applyBorder="1" applyAlignment="1" applyProtection="1">
      <alignment horizontal="left" vertical="center" wrapText="1"/>
      <protection/>
    </xf>
    <xf numFmtId="4" fontId="22" fillId="0" borderId="15" xfId="53" applyNumberFormat="1" applyFont="1" applyBorder="1" applyAlignment="1" applyProtection="1">
      <alignment horizontal="right" vertical="center" wrapText="1"/>
      <protection/>
    </xf>
    <xf numFmtId="49" fontId="21" fillId="0" borderId="16" xfId="53" applyNumberFormat="1" applyFont="1" applyBorder="1" applyAlignment="1" applyProtection="1">
      <alignment horizontal="center"/>
      <protection/>
    </xf>
    <xf numFmtId="49" fontId="20" fillId="0" borderId="17" xfId="53" applyNumberFormat="1" applyFont="1" applyBorder="1" applyAlignment="1" applyProtection="1">
      <alignment horizontal="left"/>
      <protection/>
    </xf>
    <xf numFmtId="4" fontId="20" fillId="0" borderId="17" xfId="53" applyNumberFormat="1" applyFont="1" applyBorder="1" applyAlignment="1" applyProtection="1">
      <alignment horizontal="right"/>
      <protection/>
    </xf>
    <xf numFmtId="49" fontId="65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168" fontId="65" fillId="0" borderId="18" xfId="0" applyNumberFormat="1" applyFont="1" applyBorder="1" applyAlignment="1">
      <alignment horizontal="center" vertical="center" wrapText="1"/>
    </xf>
    <xf numFmtId="168" fontId="65" fillId="0" borderId="19" xfId="0" applyNumberFormat="1" applyFont="1" applyBorder="1" applyAlignment="1">
      <alignment horizontal="center" vertical="center" wrapText="1"/>
    </xf>
    <xf numFmtId="168" fontId="65" fillId="0" borderId="20" xfId="0" applyNumberFormat="1" applyFont="1" applyBorder="1" applyAlignment="1">
      <alignment horizontal="center" vertical="center" wrapText="1"/>
    </xf>
    <xf numFmtId="168" fontId="65" fillId="0" borderId="21" xfId="0" applyNumberFormat="1" applyFont="1" applyBorder="1" applyAlignment="1">
      <alignment horizontal="center" vertical="center" wrapText="1"/>
    </xf>
    <xf numFmtId="168" fontId="65" fillId="0" borderId="22" xfId="0" applyNumberFormat="1" applyFont="1" applyBorder="1" applyAlignment="1">
      <alignment horizontal="center" vertical="center" wrapText="1"/>
    </xf>
    <xf numFmtId="168" fontId="65" fillId="0" borderId="23" xfId="0" applyNumberFormat="1" applyFont="1" applyBorder="1" applyAlignment="1">
      <alignment horizontal="center" vertical="center" wrapText="1"/>
    </xf>
    <xf numFmtId="168" fontId="66" fillId="0" borderId="22" xfId="0" applyNumberFormat="1" applyFont="1" applyBorder="1" applyAlignment="1">
      <alignment horizontal="center" vertical="center" wrapText="1"/>
    </xf>
    <xf numFmtId="168" fontId="66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0" xfId="53" applyFont="1" applyBorder="1" applyAlignment="1" applyProtection="1">
      <alignment wrapText="1"/>
      <protection/>
    </xf>
    <xf numFmtId="0" fontId="19" fillId="0" borderId="0" xfId="53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171450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29225"/>
          <a:ext cx="60864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7</xdr:col>
      <xdr:colOff>171450</xdr:colOff>
      <xdr:row>34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5791200"/>
          <a:ext cx="608647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75;&#1086;&#1076;\&#1087;&#1083;&#1072;&#1085;&#1080;&#1088;&#1086;&#1074;&#1072;&#1085;&#1080;&#1077;\&#1055;&#1051;&#1040;&#1058;&#1053;&#1067;&#1045;%20&#1059;&#1057;&#1051;&#1059;&#1043;&#1048;%20&#1053;&#1040;%202018%20&#1043;&#1054;&#1044;%20&#1042;&#1045;&#1056;&#1057;%202%2016.10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ЮСШ вар 3"/>
      <sheetName val="спартак вар 3"/>
      <sheetName val="план по доходу"/>
      <sheetName val="мау-"/>
    </sheetNames>
    <sheetDataSet>
      <sheetData sheetId="0">
        <row r="23">
          <cell r="K23">
            <v>978384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100" zoomScalePageLayoutView="0" workbookViewId="0" topLeftCell="B1">
      <selection activeCell="E6" sqref="E6:G6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625" style="2" customWidth="1"/>
    <col min="4" max="4" width="13.625" style="3" customWidth="1"/>
    <col min="5" max="5" width="35.25390625" style="2" customWidth="1"/>
    <col min="6" max="6" width="12.125" style="2" customWidth="1"/>
    <col min="7" max="7" width="11.375" style="2" customWidth="1"/>
    <col min="8" max="16384" width="9.125" style="2" customWidth="1"/>
  </cols>
  <sheetData>
    <row r="1" spans="5:7" ht="15">
      <c r="E1" s="102" t="s">
        <v>2</v>
      </c>
      <c r="F1" s="102"/>
      <c r="G1" s="102"/>
    </row>
    <row r="2" spans="5:7" ht="27.75" customHeight="1">
      <c r="E2" s="103" t="s">
        <v>127</v>
      </c>
      <c r="F2" s="103"/>
      <c r="G2" s="103"/>
    </row>
    <row r="3" spans="5:7" ht="15" customHeight="1">
      <c r="E3" s="100" t="s">
        <v>10</v>
      </c>
      <c r="F3" s="100"/>
      <c r="G3" s="100"/>
    </row>
    <row r="4" spans="5:7" ht="15">
      <c r="E4" s="8"/>
      <c r="F4" s="103" t="s">
        <v>156</v>
      </c>
      <c r="G4" s="103"/>
    </row>
    <row r="5" spans="5:7" ht="15" customHeight="1">
      <c r="E5" s="11" t="s">
        <v>4</v>
      </c>
      <c r="F5" s="100" t="s">
        <v>3</v>
      </c>
      <c r="G5" s="100"/>
    </row>
    <row r="6" spans="5:7" ht="15.75" customHeight="1">
      <c r="E6" s="107" t="str">
        <f>A10</f>
        <v>"29" октября  2019  г.</v>
      </c>
      <c r="F6" s="107"/>
      <c r="G6" s="107"/>
    </row>
    <row r="7" spans="1:7" ht="93.75" customHeight="1">
      <c r="A7" s="104" t="s">
        <v>19</v>
      </c>
      <c r="B7" s="105"/>
      <c r="C7" s="105"/>
      <c r="D7" s="105"/>
      <c r="E7" s="105"/>
      <c r="F7" s="105"/>
      <c r="G7" s="105"/>
    </row>
    <row r="8" spans="1:7" ht="15.75">
      <c r="A8" s="107" t="s">
        <v>120</v>
      </c>
      <c r="B8" s="108"/>
      <c r="C8" s="108"/>
      <c r="D8" s="108"/>
      <c r="E8" s="108"/>
      <c r="F8" s="108"/>
      <c r="G8" s="108"/>
    </row>
    <row r="9" spans="1:7" ht="10.5" customHeight="1">
      <c r="A9" s="12"/>
      <c r="B9" s="12"/>
      <c r="C9" s="12"/>
      <c r="D9" s="12"/>
      <c r="E9" s="12"/>
      <c r="F9" s="4"/>
      <c r="G9" s="9" t="s">
        <v>5</v>
      </c>
    </row>
    <row r="10" spans="1:7" ht="17.25" customHeight="1">
      <c r="A10" s="101" t="s">
        <v>157</v>
      </c>
      <c r="B10" s="101"/>
      <c r="C10" s="101"/>
      <c r="D10" s="101"/>
      <c r="E10" s="101"/>
      <c r="F10" s="5" t="s">
        <v>6</v>
      </c>
      <c r="G10" s="20">
        <v>43767</v>
      </c>
    </row>
    <row r="11" spans="1:7" ht="13.5" customHeight="1">
      <c r="A11" s="95" t="s">
        <v>18</v>
      </c>
      <c r="B11" s="95"/>
      <c r="C11" s="95"/>
      <c r="D11" s="97" t="s">
        <v>118</v>
      </c>
      <c r="E11" s="97"/>
      <c r="F11" s="5" t="s">
        <v>11</v>
      </c>
      <c r="G11" s="16">
        <v>25500643</v>
      </c>
    </row>
    <row r="12" spans="1:7" ht="11.25" customHeight="1">
      <c r="A12" s="95"/>
      <c r="B12" s="95"/>
      <c r="C12" s="95"/>
      <c r="D12" s="97"/>
      <c r="E12" s="97"/>
      <c r="G12" s="7"/>
    </row>
    <row r="13" spans="1:7" ht="11.25" customHeight="1">
      <c r="A13" s="95"/>
      <c r="B13" s="95"/>
      <c r="C13" s="95"/>
      <c r="D13" s="97"/>
      <c r="E13" s="97"/>
      <c r="G13" s="7"/>
    </row>
    <row r="14" spans="1:7" ht="35.25" customHeight="1" hidden="1">
      <c r="A14" s="95"/>
      <c r="B14" s="95"/>
      <c r="C14" s="95"/>
      <c r="D14" s="97"/>
      <c r="E14" s="97"/>
      <c r="F14" s="15"/>
      <c r="G14" s="14"/>
    </row>
    <row r="15" spans="1:7" ht="12" customHeight="1">
      <c r="A15" s="95" t="s">
        <v>12</v>
      </c>
      <c r="B15" s="95"/>
      <c r="C15" s="95"/>
      <c r="D15" s="106" t="s">
        <v>105</v>
      </c>
      <c r="E15" s="106"/>
      <c r="F15" s="13"/>
      <c r="G15" s="16"/>
    </row>
    <row r="16" spans="1:7" ht="11.25" customHeight="1">
      <c r="A16" s="95" t="s">
        <v>9</v>
      </c>
      <c r="B16" s="95"/>
      <c r="C16" s="95"/>
      <c r="D16" s="1"/>
      <c r="E16" s="1"/>
      <c r="F16" s="10" t="s">
        <v>7</v>
      </c>
      <c r="G16" s="16">
        <v>383</v>
      </c>
    </row>
    <row r="17" spans="1:7" ht="21" customHeight="1">
      <c r="A17" s="95" t="s">
        <v>8</v>
      </c>
      <c r="B17" s="95"/>
      <c r="C17" s="95"/>
      <c r="D17" s="97" t="s">
        <v>106</v>
      </c>
      <c r="E17" s="97"/>
      <c r="F17" s="5"/>
      <c r="G17" s="10"/>
    </row>
    <row r="18" spans="1:7" ht="18" customHeight="1">
      <c r="A18" s="95"/>
      <c r="B18" s="95"/>
      <c r="C18" s="95"/>
      <c r="D18" s="97"/>
      <c r="E18" s="97"/>
      <c r="F18" s="5"/>
      <c r="G18" s="10"/>
    </row>
    <row r="19" spans="1:7" ht="11.25" customHeight="1">
      <c r="A19" s="95"/>
      <c r="B19" s="95"/>
      <c r="C19" s="95"/>
      <c r="D19" s="97"/>
      <c r="E19" s="97"/>
      <c r="F19" s="5"/>
      <c r="G19" s="10"/>
    </row>
    <row r="20" spans="1:7" ht="17.25" customHeight="1">
      <c r="A20" s="95" t="s">
        <v>15</v>
      </c>
      <c r="B20" s="95"/>
      <c r="C20" s="95"/>
      <c r="D20" s="97" t="s">
        <v>107</v>
      </c>
      <c r="E20" s="97"/>
      <c r="F20" s="6"/>
      <c r="G20" s="6"/>
    </row>
    <row r="21" spans="1:7" ht="12.75" customHeight="1">
      <c r="A21" s="95"/>
      <c r="B21" s="95"/>
      <c r="C21" s="95"/>
      <c r="D21" s="97"/>
      <c r="E21" s="97"/>
      <c r="F21" s="6"/>
      <c r="G21" s="6"/>
    </row>
    <row r="22" spans="1:7" ht="12" customHeight="1" hidden="1">
      <c r="A22" s="95"/>
      <c r="B22" s="95"/>
      <c r="C22" s="95"/>
      <c r="D22" s="97"/>
      <c r="E22" s="97"/>
      <c r="F22" s="6"/>
      <c r="G22" s="6"/>
    </row>
    <row r="23" spans="1:7" ht="0.75" customHeight="1" hidden="1">
      <c r="A23" s="95"/>
      <c r="B23" s="95"/>
      <c r="C23" s="95"/>
      <c r="D23" s="6"/>
      <c r="E23" s="6"/>
      <c r="F23" s="6"/>
      <c r="G23" s="6"/>
    </row>
    <row r="24" spans="1:7" ht="15" customHeight="1">
      <c r="A24" s="96" t="s">
        <v>14</v>
      </c>
      <c r="B24" s="96"/>
      <c r="C24" s="96"/>
      <c r="D24" s="96"/>
      <c r="E24" s="96"/>
      <c r="F24" s="96"/>
      <c r="G24" s="96"/>
    </row>
    <row r="25" spans="1:7" ht="15" customHeight="1">
      <c r="A25" s="95" t="s">
        <v>16</v>
      </c>
      <c r="B25" s="95"/>
      <c r="C25" s="95"/>
      <c r="D25" s="95"/>
      <c r="E25" s="95"/>
      <c r="F25" s="95"/>
      <c r="G25" s="95"/>
    </row>
    <row r="26" spans="1:12" ht="18" customHeight="1">
      <c r="A26" s="95" t="s">
        <v>129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7" ht="19.5" customHeight="1">
      <c r="A27" s="95" t="s">
        <v>17</v>
      </c>
      <c r="B27" s="95"/>
      <c r="C27" s="95"/>
      <c r="D27" s="95"/>
      <c r="E27" s="95"/>
      <c r="F27" s="95"/>
      <c r="G27" s="95"/>
    </row>
    <row r="28" spans="1:7" ht="24.75" customHeight="1">
      <c r="A28" s="95" t="s">
        <v>128</v>
      </c>
      <c r="B28" s="95"/>
      <c r="C28" s="95"/>
      <c r="D28" s="95"/>
      <c r="E28" s="95"/>
      <c r="F28" s="95"/>
      <c r="G28" s="95"/>
    </row>
    <row r="29" spans="1:7" ht="91.5" customHeight="1">
      <c r="A29" s="95" t="s">
        <v>111</v>
      </c>
      <c r="B29" s="95"/>
      <c r="C29" s="95"/>
      <c r="D29" s="95"/>
      <c r="E29" s="95"/>
      <c r="F29" s="95"/>
      <c r="G29" s="95"/>
    </row>
    <row r="30" spans="1:7" ht="60.75" customHeight="1">
      <c r="A30" s="95" t="s">
        <v>119</v>
      </c>
      <c r="B30" s="95"/>
      <c r="C30" s="95"/>
      <c r="D30" s="95"/>
      <c r="E30" s="95"/>
      <c r="F30" s="95"/>
      <c r="G30" s="95"/>
    </row>
    <row r="31" spans="1:7" ht="35.25" customHeight="1">
      <c r="A31" s="95" t="s">
        <v>130</v>
      </c>
      <c r="B31" s="95"/>
      <c r="C31" s="95"/>
      <c r="D31" s="95"/>
      <c r="E31" s="95"/>
      <c r="F31" s="95"/>
      <c r="G31" s="95"/>
    </row>
    <row r="32" spans="1:7" ht="15.75" customHeight="1">
      <c r="A32" s="94"/>
      <c r="B32" s="94"/>
      <c r="C32" s="94"/>
      <c r="D32" s="94"/>
      <c r="E32" s="94"/>
      <c r="F32" s="94"/>
      <c r="G32" s="94"/>
    </row>
    <row r="33" spans="1:7" ht="21.75" customHeight="1">
      <c r="A33" s="94" t="s">
        <v>13</v>
      </c>
      <c r="B33" s="94"/>
      <c r="C33" s="94"/>
      <c r="D33" s="94"/>
      <c r="E33" s="94"/>
      <c r="F33" s="94"/>
      <c r="G33" s="94"/>
    </row>
    <row r="34" spans="1:7" ht="15">
      <c r="A34" s="17" t="s">
        <v>20</v>
      </c>
      <c r="B34" s="84" t="s">
        <v>0</v>
      </c>
      <c r="C34" s="84"/>
      <c r="D34" s="84"/>
      <c r="E34" s="84"/>
      <c r="F34" s="98" t="s">
        <v>21</v>
      </c>
      <c r="G34" s="99"/>
    </row>
    <row r="35" spans="1:7" ht="15">
      <c r="A35" s="18" t="s">
        <v>38</v>
      </c>
      <c r="B35" s="85" t="s">
        <v>22</v>
      </c>
      <c r="C35" s="85"/>
      <c r="D35" s="85"/>
      <c r="E35" s="85"/>
      <c r="F35" s="92">
        <v>117153.43565</v>
      </c>
      <c r="G35" s="93"/>
    </row>
    <row r="36" spans="1:7" ht="15">
      <c r="A36" s="83" t="s">
        <v>39</v>
      </c>
      <c r="B36" s="84" t="s">
        <v>1</v>
      </c>
      <c r="C36" s="84"/>
      <c r="D36" s="84"/>
      <c r="E36" s="84"/>
      <c r="F36" s="86">
        <v>102093.3907</v>
      </c>
      <c r="G36" s="87"/>
    </row>
    <row r="37" spans="1:7" ht="15">
      <c r="A37" s="83"/>
      <c r="B37" s="84" t="s">
        <v>23</v>
      </c>
      <c r="C37" s="84"/>
      <c r="D37" s="84"/>
      <c r="E37" s="84"/>
      <c r="F37" s="88"/>
      <c r="G37" s="89"/>
    </row>
    <row r="38" spans="1:7" ht="15">
      <c r="A38" s="83" t="s">
        <v>40</v>
      </c>
      <c r="B38" s="84" t="s">
        <v>24</v>
      </c>
      <c r="C38" s="84"/>
      <c r="D38" s="84"/>
      <c r="E38" s="84"/>
      <c r="F38" s="86">
        <v>90687.72449</v>
      </c>
      <c r="G38" s="87"/>
    </row>
    <row r="39" spans="1:7" ht="15">
      <c r="A39" s="83"/>
      <c r="B39" s="84" t="s">
        <v>25</v>
      </c>
      <c r="C39" s="84"/>
      <c r="D39" s="84"/>
      <c r="E39" s="84"/>
      <c r="F39" s="88"/>
      <c r="G39" s="89"/>
    </row>
    <row r="40" spans="1:7" ht="15">
      <c r="A40" s="19" t="s">
        <v>41</v>
      </c>
      <c r="B40" s="84" t="s">
        <v>26</v>
      </c>
      <c r="C40" s="84"/>
      <c r="D40" s="84"/>
      <c r="E40" s="84"/>
      <c r="F40" s="90">
        <v>319.71433</v>
      </c>
      <c r="G40" s="91"/>
    </row>
    <row r="41" spans="1:7" ht="15">
      <c r="A41" s="83" t="s">
        <v>42</v>
      </c>
      <c r="B41" s="84" t="s">
        <v>24</v>
      </c>
      <c r="C41" s="84"/>
      <c r="D41" s="84"/>
      <c r="E41" s="84"/>
      <c r="F41" s="86">
        <v>236.50933</v>
      </c>
      <c r="G41" s="87"/>
    </row>
    <row r="42" spans="1:7" ht="15">
      <c r="A42" s="83"/>
      <c r="B42" s="84" t="s">
        <v>25</v>
      </c>
      <c r="C42" s="84"/>
      <c r="D42" s="84"/>
      <c r="E42" s="84"/>
      <c r="F42" s="88"/>
      <c r="G42" s="89"/>
    </row>
    <row r="43" spans="1:7" ht="15">
      <c r="A43" s="18" t="s">
        <v>43</v>
      </c>
      <c r="B43" s="85" t="s">
        <v>27</v>
      </c>
      <c r="C43" s="85"/>
      <c r="D43" s="85"/>
      <c r="E43" s="85"/>
      <c r="F43" s="92">
        <v>4082.77498</v>
      </c>
      <c r="G43" s="93"/>
    </row>
    <row r="44" spans="1:7" ht="15">
      <c r="A44" s="83" t="s">
        <v>44</v>
      </c>
      <c r="B44" s="84" t="s">
        <v>1</v>
      </c>
      <c r="C44" s="84"/>
      <c r="D44" s="84"/>
      <c r="E44" s="84"/>
      <c r="F44" s="86">
        <v>247.44618</v>
      </c>
      <c r="G44" s="87"/>
    </row>
    <row r="45" spans="1:7" ht="15">
      <c r="A45" s="83"/>
      <c r="B45" s="84" t="s">
        <v>28</v>
      </c>
      <c r="C45" s="84"/>
      <c r="D45" s="84"/>
      <c r="E45" s="84"/>
      <c r="F45" s="88"/>
      <c r="G45" s="89"/>
    </row>
    <row r="46" spans="1:7" ht="15">
      <c r="A46" s="83" t="s">
        <v>45</v>
      </c>
      <c r="B46" s="84" t="s">
        <v>24</v>
      </c>
      <c r="C46" s="84"/>
      <c r="D46" s="84"/>
      <c r="E46" s="84"/>
      <c r="F46" s="86">
        <v>247.44618</v>
      </c>
      <c r="G46" s="87"/>
    </row>
    <row r="47" spans="1:7" ht="15">
      <c r="A47" s="83"/>
      <c r="B47" s="84" t="s">
        <v>29</v>
      </c>
      <c r="C47" s="84"/>
      <c r="D47" s="84"/>
      <c r="E47" s="84"/>
      <c r="F47" s="88"/>
      <c r="G47" s="89"/>
    </row>
    <row r="48" spans="1:7" ht="15">
      <c r="A48" s="19" t="s">
        <v>46</v>
      </c>
      <c r="B48" s="84" t="s">
        <v>30</v>
      </c>
      <c r="C48" s="84"/>
      <c r="D48" s="84"/>
      <c r="E48" s="84"/>
      <c r="F48" s="90">
        <v>0</v>
      </c>
      <c r="G48" s="91"/>
    </row>
    <row r="49" spans="1:7" ht="15">
      <c r="A49" s="19" t="s">
        <v>47</v>
      </c>
      <c r="B49" s="84" t="s">
        <v>31</v>
      </c>
      <c r="C49" s="84"/>
      <c r="D49" s="84"/>
      <c r="E49" s="84"/>
      <c r="F49" s="90">
        <v>0</v>
      </c>
      <c r="G49" s="91"/>
    </row>
    <row r="50" spans="1:7" ht="15">
      <c r="A50" s="19" t="s">
        <v>48</v>
      </c>
      <c r="B50" s="84" t="s">
        <v>32</v>
      </c>
      <c r="C50" s="84"/>
      <c r="D50" s="84"/>
      <c r="E50" s="84"/>
      <c r="F50" s="90">
        <v>3834.04822</v>
      </c>
      <c r="G50" s="91"/>
    </row>
    <row r="51" spans="1:7" ht="15">
      <c r="A51" s="19" t="s">
        <v>49</v>
      </c>
      <c r="B51" s="84" t="s">
        <v>33</v>
      </c>
      <c r="C51" s="84"/>
      <c r="D51" s="84"/>
      <c r="E51" s="84"/>
      <c r="F51" s="90">
        <v>1.28058</v>
      </c>
      <c r="G51" s="91"/>
    </row>
    <row r="52" spans="1:7" ht="15">
      <c r="A52" s="18" t="s">
        <v>50</v>
      </c>
      <c r="B52" s="85" t="s">
        <v>34</v>
      </c>
      <c r="C52" s="85"/>
      <c r="D52" s="85"/>
      <c r="E52" s="85"/>
      <c r="F52" s="92">
        <v>3157.94757</v>
      </c>
      <c r="G52" s="93"/>
    </row>
    <row r="53" spans="1:7" ht="15">
      <c r="A53" s="83" t="s">
        <v>51</v>
      </c>
      <c r="B53" s="84" t="s">
        <v>1</v>
      </c>
      <c r="C53" s="84"/>
      <c r="D53" s="84"/>
      <c r="E53" s="84"/>
      <c r="F53" s="86">
        <v>0</v>
      </c>
      <c r="G53" s="87"/>
    </row>
    <row r="54" spans="1:7" ht="15">
      <c r="A54" s="83"/>
      <c r="B54" s="84" t="s">
        <v>35</v>
      </c>
      <c r="C54" s="84"/>
      <c r="D54" s="84"/>
      <c r="E54" s="84"/>
      <c r="F54" s="88"/>
      <c r="G54" s="89"/>
    </row>
    <row r="55" spans="1:7" ht="15">
      <c r="A55" s="19" t="s">
        <v>52</v>
      </c>
      <c r="B55" s="84" t="s">
        <v>36</v>
      </c>
      <c r="C55" s="84"/>
      <c r="D55" s="84"/>
      <c r="E55" s="84"/>
      <c r="F55" s="90">
        <v>3157.94757</v>
      </c>
      <c r="G55" s="91"/>
    </row>
    <row r="56" spans="1:7" ht="15">
      <c r="A56" s="83" t="s">
        <v>53</v>
      </c>
      <c r="B56" s="84" t="s">
        <v>24</v>
      </c>
      <c r="C56" s="84"/>
      <c r="D56" s="84"/>
      <c r="E56" s="84"/>
      <c r="F56" s="86">
        <v>2864.22269</v>
      </c>
      <c r="G56" s="87"/>
    </row>
    <row r="57" spans="1:7" ht="15">
      <c r="A57" s="83"/>
      <c r="B57" s="84" t="s">
        <v>37</v>
      </c>
      <c r="C57" s="84"/>
      <c r="D57" s="84"/>
      <c r="E57" s="84"/>
      <c r="F57" s="88"/>
      <c r="G57" s="89"/>
    </row>
  </sheetData>
  <sheetProtection/>
  <mergeCells count="77">
    <mergeCell ref="E1:G1"/>
    <mergeCell ref="E3:G3"/>
    <mergeCell ref="E2:G2"/>
    <mergeCell ref="A27:G27"/>
    <mergeCell ref="F4:G4"/>
    <mergeCell ref="A7:G7"/>
    <mergeCell ref="D15:E15"/>
    <mergeCell ref="D20:E22"/>
    <mergeCell ref="A8:G8"/>
    <mergeCell ref="E6:G6"/>
    <mergeCell ref="F5:G5"/>
    <mergeCell ref="F55:G55"/>
    <mergeCell ref="F51:G51"/>
    <mergeCell ref="F52:G52"/>
    <mergeCell ref="A10:E10"/>
    <mergeCell ref="A20:C23"/>
    <mergeCell ref="A11:C14"/>
    <mergeCell ref="A15:C15"/>
    <mergeCell ref="A16:C16"/>
    <mergeCell ref="A26:G26"/>
    <mergeCell ref="A17:C19"/>
    <mergeCell ref="A24:G24"/>
    <mergeCell ref="D11:E14"/>
    <mergeCell ref="D17:E19"/>
    <mergeCell ref="A25:G25"/>
    <mergeCell ref="F38:G39"/>
    <mergeCell ref="B34:E34"/>
    <mergeCell ref="F34:G34"/>
    <mergeCell ref="B39:E39"/>
    <mergeCell ref="A38:A39"/>
    <mergeCell ref="F40:G40"/>
    <mergeCell ref="B43:E43"/>
    <mergeCell ref="A32:G32"/>
    <mergeCell ref="A29:G29"/>
    <mergeCell ref="B36:E36"/>
    <mergeCell ref="F43:G43"/>
    <mergeCell ref="B42:E42"/>
    <mergeCell ref="F41:G42"/>
    <mergeCell ref="B35:E35"/>
    <mergeCell ref="A36:A37"/>
    <mergeCell ref="F48:G48"/>
    <mergeCell ref="F35:G35"/>
    <mergeCell ref="A33:G33"/>
    <mergeCell ref="A28:G28"/>
    <mergeCell ref="B46:E46"/>
    <mergeCell ref="H26:L26"/>
    <mergeCell ref="A30:G30"/>
    <mergeCell ref="A31:G31"/>
    <mergeCell ref="A41:A42"/>
    <mergeCell ref="B41:E41"/>
    <mergeCell ref="F49:G49"/>
    <mergeCell ref="F50:G50"/>
    <mergeCell ref="F36:G37"/>
    <mergeCell ref="B48:E48"/>
    <mergeCell ref="B49:E49"/>
    <mergeCell ref="B50:E50"/>
    <mergeCell ref="B40:E40"/>
    <mergeCell ref="B38:E38"/>
    <mergeCell ref="B37:E37"/>
    <mergeCell ref="F44:G45"/>
    <mergeCell ref="A56:A57"/>
    <mergeCell ref="B56:E56"/>
    <mergeCell ref="B57:E57"/>
    <mergeCell ref="B51:E51"/>
    <mergeCell ref="B52:E52"/>
    <mergeCell ref="F46:G47"/>
    <mergeCell ref="F53:G54"/>
    <mergeCell ref="F56:G57"/>
    <mergeCell ref="B55:E55"/>
    <mergeCell ref="B47:E47"/>
    <mergeCell ref="A53:A54"/>
    <mergeCell ref="A44:A45"/>
    <mergeCell ref="A46:A47"/>
    <mergeCell ref="B44:E44"/>
    <mergeCell ref="B45:E45"/>
    <mergeCell ref="B53:E53"/>
    <mergeCell ref="B54:E54"/>
  </mergeCells>
  <printOptions/>
  <pageMargins left="0.7874015748031497" right="0.3937007874015748" top="0.5905511811023623" bottom="0.5905511811023623" header="0.35433070866141736" footer="0.2755905511811024"/>
  <pageSetup fitToWidth="0" fitToHeight="1" horizontalDpi="600" verticalDpi="600" orientation="portrait" paperSize="9" scale="7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pane ySplit="6" topLeftCell="A20" activePane="bottomLeft" state="frozen"/>
      <selection pane="topLeft" activeCell="A1" sqref="A1"/>
      <selection pane="bottomLeft" activeCell="L27" sqref="L27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8.00390625" style="0" customWidth="1"/>
    <col min="8" max="8" width="7.125" style="0" customWidth="1"/>
    <col min="9" max="9" width="14.00390625" style="0" customWidth="1"/>
    <col min="10" max="10" width="7.75390625" style="0" customWidth="1"/>
    <col min="11" max="11" width="12.75390625" style="0" hidden="1" customWidth="1" outlineLevel="1"/>
    <col min="12" max="12" width="13.375" style="0" bestFit="1" customWidth="1" collapsed="1"/>
  </cols>
  <sheetData>
    <row r="1" spans="1:10" ht="18.75">
      <c r="A1" s="109" t="s">
        <v>123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tr">
        <f>'1-2 разд'!A10:E10</f>
        <v>"29" октября  2019  г.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27.7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2" s="39" customFormat="1" ht="24">
      <c r="A8" s="38" t="s">
        <v>64</v>
      </c>
      <c r="B8" s="33">
        <v>100</v>
      </c>
      <c r="C8" s="33"/>
      <c r="D8" s="34">
        <f>E8+F8+G8+H8+I8</f>
        <v>27467802.59</v>
      </c>
      <c r="E8" s="34">
        <f>E11</f>
        <v>22146823.09</v>
      </c>
      <c r="F8" s="34">
        <f>F14</f>
        <v>3832105.53</v>
      </c>
      <c r="G8" s="34">
        <f>G14</f>
        <v>0</v>
      </c>
      <c r="H8" s="34">
        <f>H11</f>
        <v>0</v>
      </c>
      <c r="I8" s="34">
        <f>I9+I11+I15</f>
        <v>1488873.97</v>
      </c>
      <c r="J8" s="33"/>
      <c r="K8" s="40">
        <f>D8-D18+D43</f>
        <v>4.016328603029251E-09</v>
      </c>
      <c r="L8" s="40"/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1070384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'[1]Лист1'!$K$23+92000</f>
        <v>1070384</v>
      </c>
      <c r="J9" s="111" t="s">
        <v>66</v>
      </c>
    </row>
    <row r="10" spans="1:11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  <c r="K10" s="35">
        <f>I18-I8-I43</f>
        <v>0</v>
      </c>
    </row>
    <row r="11" spans="1:11" s="27" customFormat="1" ht="27.75" customHeight="1">
      <c r="A11" s="29" t="s">
        <v>67</v>
      </c>
      <c r="B11" s="30">
        <v>120</v>
      </c>
      <c r="C11" s="30">
        <v>131</v>
      </c>
      <c r="D11" s="31">
        <f>E11+I11</f>
        <v>22565313.06</v>
      </c>
      <c r="E11" s="31">
        <f>21415423.09+731400</f>
        <v>22146823.09</v>
      </c>
      <c r="F11" s="31" t="s">
        <v>66</v>
      </c>
      <c r="G11" s="31" t="s">
        <v>66</v>
      </c>
      <c r="H11" s="31"/>
      <c r="I11" s="31">
        <v>418489.97</v>
      </c>
      <c r="J11" s="30"/>
      <c r="K11" s="35"/>
    </row>
    <row r="12" spans="1:10" s="27" customFormat="1" ht="36">
      <c r="A12" s="29" t="s">
        <v>68</v>
      </c>
      <c r="B12" s="30">
        <v>130</v>
      </c>
      <c r="C12" s="30"/>
      <c r="D12" s="31"/>
      <c r="E12" s="31" t="s">
        <v>66</v>
      </c>
      <c r="F12" s="31" t="s">
        <v>66</v>
      </c>
      <c r="G12" s="31" t="s">
        <v>66</v>
      </c>
      <c r="H12" s="31" t="s">
        <v>66</v>
      </c>
      <c r="I12" s="31"/>
      <c r="J12" s="30" t="s">
        <v>66</v>
      </c>
    </row>
    <row r="13" spans="1:10" s="27" customFormat="1" ht="60">
      <c r="A13" s="29" t="s">
        <v>69</v>
      </c>
      <c r="B13" s="30">
        <v>140</v>
      </c>
      <c r="C13" s="30"/>
      <c r="D13" s="31"/>
      <c r="E13" s="31" t="s">
        <v>66</v>
      </c>
      <c r="F13" s="31" t="s">
        <v>66</v>
      </c>
      <c r="G13" s="31" t="s">
        <v>66</v>
      </c>
      <c r="H13" s="31" t="s">
        <v>66</v>
      </c>
      <c r="I13" s="31"/>
      <c r="J13" s="30" t="s">
        <v>66</v>
      </c>
    </row>
    <row r="14" spans="1:10" s="27" customFormat="1" ht="24">
      <c r="A14" s="29" t="s">
        <v>70</v>
      </c>
      <c r="B14" s="30">
        <v>150</v>
      </c>
      <c r="C14" s="30">
        <v>152</v>
      </c>
      <c r="D14" s="31">
        <f>F14</f>
        <v>3832105.53</v>
      </c>
      <c r="E14" s="31" t="s">
        <v>66</v>
      </c>
      <c r="F14" s="31">
        <f>500000+2501859.53+789000+41513-267</f>
        <v>3832105.53</v>
      </c>
      <c r="G14" s="31"/>
      <c r="H14" s="31" t="s">
        <v>66</v>
      </c>
      <c r="I14" s="31" t="s">
        <v>66</v>
      </c>
      <c r="J14" s="30" t="s">
        <v>66</v>
      </c>
    </row>
    <row r="15" spans="1:10" s="27" customFormat="1" ht="12.75">
      <c r="A15" s="29" t="s">
        <v>71</v>
      </c>
      <c r="B15" s="30">
        <v>160</v>
      </c>
      <c r="C15" s="30">
        <v>189</v>
      </c>
      <c r="D15" s="31">
        <f>I15</f>
        <v>0</v>
      </c>
      <c r="E15" s="31" t="s">
        <v>66</v>
      </c>
      <c r="F15" s="31" t="s">
        <v>66</v>
      </c>
      <c r="G15" s="31" t="s">
        <v>66</v>
      </c>
      <c r="H15" s="31" t="s">
        <v>66</v>
      </c>
      <c r="I15" s="31">
        <f>92000-92000</f>
        <v>0</v>
      </c>
      <c r="J15" s="30"/>
    </row>
    <row r="16" spans="1:10" s="27" customFormat="1" ht="24">
      <c r="A16" s="29" t="s">
        <v>72</v>
      </c>
      <c r="B16" s="30">
        <v>180</v>
      </c>
      <c r="C16" s="30"/>
      <c r="D16" s="31"/>
      <c r="E16" s="31" t="s">
        <v>66</v>
      </c>
      <c r="F16" s="31" t="s">
        <v>66</v>
      </c>
      <c r="G16" s="31" t="s">
        <v>66</v>
      </c>
      <c r="H16" s="31" t="s">
        <v>66</v>
      </c>
      <c r="I16" s="31"/>
      <c r="J16" s="30" t="s">
        <v>66</v>
      </c>
    </row>
    <row r="17" spans="1:10" s="27" customFormat="1" ht="12.75">
      <c r="A17" s="29"/>
      <c r="B17" s="30"/>
      <c r="C17" s="30"/>
      <c r="D17" s="31"/>
      <c r="E17" s="31"/>
      <c r="F17" s="31"/>
      <c r="G17" s="31"/>
      <c r="H17" s="31"/>
      <c r="I17" s="31"/>
      <c r="J17" s="30"/>
    </row>
    <row r="18" spans="1:12" s="39" customFormat="1" ht="24">
      <c r="A18" s="32" t="s">
        <v>73</v>
      </c>
      <c r="B18" s="33">
        <v>200</v>
      </c>
      <c r="C18" s="33"/>
      <c r="D18" s="34">
        <f>E18+F18+I18</f>
        <v>27715248.769999996</v>
      </c>
      <c r="E18" s="34">
        <f>E19+E27+E34+E33</f>
        <v>22289876.49</v>
      </c>
      <c r="F18" s="34">
        <f>F19+F27+F34+F33</f>
        <v>3832105.5299999993</v>
      </c>
      <c r="G18" s="34"/>
      <c r="H18" s="34"/>
      <c r="I18" s="34">
        <f>I19+I27+I34+I33</f>
        <v>1593266.75</v>
      </c>
      <c r="J18" s="33"/>
      <c r="K18" s="40"/>
      <c r="L18" s="40"/>
    </row>
    <row r="19" spans="1:10" s="27" customFormat="1" ht="24">
      <c r="A19" s="32" t="s">
        <v>74</v>
      </c>
      <c r="B19" s="33">
        <v>210</v>
      </c>
      <c r="C19" s="33"/>
      <c r="D19" s="34">
        <f>D20+D22+D23+D24</f>
        <v>22279948.11</v>
      </c>
      <c r="E19" s="34">
        <f>E20+E22+E23+E24</f>
        <v>19286765.82</v>
      </c>
      <c r="F19" s="34">
        <f>F20+F22+F23+F24</f>
        <v>2738384.3299999996</v>
      </c>
      <c r="G19" s="34"/>
      <c r="H19" s="34"/>
      <c r="I19" s="34">
        <f>I20+I22+I23+I24</f>
        <v>254797.96000000002</v>
      </c>
      <c r="J19" s="30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15164163.84</v>
      </c>
      <c r="E20" s="110">
        <f>14250242.6+612.9-612.9+612.9+731400</f>
        <v>14982255.5</v>
      </c>
      <c r="F20" s="110">
        <v>0</v>
      </c>
      <c r="G20" s="110"/>
      <c r="H20" s="110"/>
      <c r="I20" s="110">
        <f>182539.87-631.53</f>
        <v>181908.34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30"/>
      <c r="C22" s="30">
        <v>119</v>
      </c>
      <c r="D22" s="31">
        <f>E22+F22+I22</f>
        <v>6859955.79</v>
      </c>
      <c r="E22" s="31">
        <v>4303573.22</v>
      </c>
      <c r="F22" s="31">
        <v>2501859.53</v>
      </c>
      <c r="G22" s="31"/>
      <c r="H22" s="31"/>
      <c r="I22" s="31">
        <f>54091.51+431.53</f>
        <v>54523.04</v>
      </c>
      <c r="J22" s="30"/>
    </row>
    <row r="23" spans="1:10" s="27" customFormat="1" ht="36">
      <c r="A23" s="29" t="s">
        <v>131</v>
      </c>
      <c r="B23" s="49"/>
      <c r="C23" s="49">
        <v>112</v>
      </c>
      <c r="D23" s="48">
        <f>E23+F23+I23</f>
        <v>52275.48</v>
      </c>
      <c r="E23" s="48">
        <f>1550-612.9+612.9-612.9</f>
        <v>937.1</v>
      </c>
      <c r="F23" s="48">
        <f>17112+4620+11239.8</f>
        <v>32971.8</v>
      </c>
      <c r="G23" s="48"/>
      <c r="H23" s="48"/>
      <c r="I23" s="48">
        <f>600+10566.58+7200</f>
        <v>18366.58</v>
      </c>
      <c r="J23" s="49"/>
    </row>
    <row r="24" spans="1:10" s="27" customFormat="1" ht="70.5" customHeight="1">
      <c r="A24" s="29" t="s">
        <v>132</v>
      </c>
      <c r="B24" s="67"/>
      <c r="C24" s="67">
        <v>113</v>
      </c>
      <c r="D24" s="68">
        <f>E24+F24+I24</f>
        <v>203553</v>
      </c>
      <c r="E24" s="68"/>
      <c r="F24" s="68">
        <f>14732+60060+9240+119521</f>
        <v>203553</v>
      </c>
      <c r="G24" s="68"/>
      <c r="H24" s="68"/>
      <c r="I24" s="68"/>
      <c r="J24" s="67"/>
    </row>
    <row r="25" spans="1:10" s="27" customFormat="1" ht="24">
      <c r="A25" s="29" t="s">
        <v>75</v>
      </c>
      <c r="B25" s="30">
        <v>220</v>
      </c>
      <c r="C25" s="30"/>
      <c r="D25" s="31"/>
      <c r="E25" s="31"/>
      <c r="F25" s="31"/>
      <c r="G25" s="31"/>
      <c r="H25" s="31"/>
      <c r="I25" s="31"/>
      <c r="J25" s="30"/>
    </row>
    <row r="26" spans="1:10" s="27" customFormat="1" ht="12.75">
      <c r="A26" s="29" t="s">
        <v>1</v>
      </c>
      <c r="B26" s="30"/>
      <c r="C26" s="30"/>
      <c r="D26" s="31"/>
      <c r="E26" s="31"/>
      <c r="F26" s="31"/>
      <c r="G26" s="31"/>
      <c r="H26" s="31"/>
      <c r="I26" s="31"/>
      <c r="J26" s="30"/>
    </row>
    <row r="27" spans="1:10" s="27" customFormat="1" ht="24">
      <c r="A27" s="29" t="s">
        <v>76</v>
      </c>
      <c r="B27" s="30">
        <v>230</v>
      </c>
      <c r="C27" s="30"/>
      <c r="D27" s="31">
        <f>E27+F27+I27</f>
        <v>259484</v>
      </c>
      <c r="E27" s="31">
        <f>E29+E30+E31</f>
        <v>152965.48</v>
      </c>
      <c r="F27" s="53">
        <f>F29+F30+F31</f>
        <v>0</v>
      </c>
      <c r="G27" s="53"/>
      <c r="H27" s="53"/>
      <c r="I27" s="53">
        <f>I29+I30+I31</f>
        <v>106518.52</v>
      </c>
      <c r="J27" s="30"/>
    </row>
    <row r="28" spans="1:10" s="27" customFormat="1" ht="12.75">
      <c r="A28" s="29" t="s">
        <v>1</v>
      </c>
      <c r="B28" s="30"/>
      <c r="C28" s="30"/>
      <c r="D28" s="31"/>
      <c r="E28" s="31"/>
      <c r="F28" s="31"/>
      <c r="G28" s="31"/>
      <c r="H28" s="31"/>
      <c r="I28" s="31"/>
      <c r="J28" s="30"/>
    </row>
    <row r="29" spans="1:10" s="27" customFormat="1" ht="51.75" customHeight="1">
      <c r="A29" s="29" t="s">
        <v>115</v>
      </c>
      <c r="B29" s="52"/>
      <c r="C29" s="52">
        <v>831</v>
      </c>
      <c r="D29" s="53">
        <f>E29+F29+I29</f>
        <v>111281.85</v>
      </c>
      <c r="E29" s="53">
        <f>500+11935.61+98846.24</f>
        <v>111281.85</v>
      </c>
      <c r="F29" s="53">
        <v>0</v>
      </c>
      <c r="G29" s="53"/>
      <c r="H29" s="53"/>
      <c r="I29" s="53">
        <v>0</v>
      </c>
      <c r="J29" s="52"/>
    </row>
    <row r="30" spans="1:10" s="27" customFormat="1" ht="12.75">
      <c r="A30" s="29" t="s">
        <v>116</v>
      </c>
      <c r="B30" s="50"/>
      <c r="C30" s="50">
        <v>852</v>
      </c>
      <c r="D30" s="51">
        <f>E30+F30+I30</f>
        <v>0</v>
      </c>
      <c r="E30" s="51">
        <v>0</v>
      </c>
      <c r="F30" s="51">
        <v>0</v>
      </c>
      <c r="G30" s="51"/>
      <c r="H30" s="51"/>
      <c r="I30" s="51">
        <v>0</v>
      </c>
      <c r="J30" s="50"/>
    </row>
    <row r="31" spans="1:10" s="27" customFormat="1" ht="12.75">
      <c r="A31" s="29" t="s">
        <v>117</v>
      </c>
      <c r="B31" s="50"/>
      <c r="C31" s="50">
        <v>853</v>
      </c>
      <c r="D31" s="53">
        <f>E31+F31+I31</f>
        <v>148202.15</v>
      </c>
      <c r="E31" s="51">
        <f>10129.1+31554.53</f>
        <v>41683.63</v>
      </c>
      <c r="F31" s="51">
        <v>0</v>
      </c>
      <c r="G31" s="51"/>
      <c r="H31" s="51"/>
      <c r="I31" s="51">
        <f>40000+11665.18+44845.74+9807.6+200</f>
        <v>106518.52</v>
      </c>
      <c r="J31" s="50"/>
    </row>
    <row r="32" spans="1:10" s="27" customFormat="1" ht="27" customHeight="1">
      <c r="A32" s="29" t="s">
        <v>77</v>
      </c>
      <c r="B32" s="30">
        <v>240</v>
      </c>
      <c r="C32" s="30"/>
      <c r="D32" s="31"/>
      <c r="E32" s="31"/>
      <c r="F32" s="31"/>
      <c r="G32" s="31"/>
      <c r="H32" s="31"/>
      <c r="I32" s="31"/>
      <c r="J32" s="30"/>
    </row>
    <row r="33" spans="1:10" s="27" customFormat="1" ht="29.25" customHeight="1">
      <c r="A33" s="29" t="s">
        <v>78</v>
      </c>
      <c r="B33" s="30">
        <v>250</v>
      </c>
      <c r="C33" s="30">
        <v>244</v>
      </c>
      <c r="D33" s="31">
        <f>E33+F33+I33</f>
        <v>217.02</v>
      </c>
      <c r="E33" s="31">
        <v>217.02</v>
      </c>
      <c r="F33" s="31">
        <v>0</v>
      </c>
      <c r="G33" s="31"/>
      <c r="H33" s="31"/>
      <c r="I33" s="31">
        <v>0</v>
      </c>
      <c r="J33" s="30"/>
    </row>
    <row r="34" spans="1:11" s="27" customFormat="1" ht="24">
      <c r="A34" s="29" t="s">
        <v>79</v>
      </c>
      <c r="B34" s="30">
        <v>260</v>
      </c>
      <c r="C34" s="30">
        <v>244</v>
      </c>
      <c r="D34" s="31">
        <f>E34+F34+I34</f>
        <v>5175599.640000001</v>
      </c>
      <c r="E34" s="31">
        <v>2849928.17</v>
      </c>
      <c r="F34" s="31">
        <f>605475-17112-14732-64680-105475-9240+789000+41513-267-130760.8</f>
        <v>1093721.2</v>
      </c>
      <c r="G34" s="31"/>
      <c r="H34" s="31"/>
      <c r="I34" s="31">
        <f>1384172.99+20000+20000+24392.78-18366.58-42456.96-11665.18-5942.42-38903.32-9807.6-40173.44-49300</f>
        <v>1231950.27</v>
      </c>
      <c r="J34" s="30"/>
      <c r="K34" s="35"/>
    </row>
    <row r="35" spans="1:12" s="27" customFormat="1" ht="24">
      <c r="A35" s="29" t="s">
        <v>80</v>
      </c>
      <c r="B35" s="30">
        <v>300</v>
      </c>
      <c r="C35" s="30"/>
      <c r="D35" s="31"/>
      <c r="E35" s="31"/>
      <c r="F35" s="31"/>
      <c r="G35" s="31"/>
      <c r="H35" s="31"/>
      <c r="I35" s="31"/>
      <c r="J35" s="30"/>
      <c r="K35" s="35"/>
      <c r="L35" s="35"/>
    </row>
    <row r="36" spans="1:11" s="27" customFormat="1" ht="12.75">
      <c r="A36" s="29" t="s">
        <v>1</v>
      </c>
      <c r="B36" s="111">
        <v>310</v>
      </c>
      <c r="C36" s="111"/>
      <c r="D36" s="110"/>
      <c r="E36" s="110"/>
      <c r="F36" s="110"/>
      <c r="G36" s="110"/>
      <c r="H36" s="110"/>
      <c r="I36" s="110"/>
      <c r="J36" s="111"/>
      <c r="K36" s="35"/>
    </row>
    <row r="37" spans="1:10" s="27" customFormat="1" ht="12.75">
      <c r="A37" s="29" t="s">
        <v>81</v>
      </c>
      <c r="B37" s="111"/>
      <c r="C37" s="111"/>
      <c r="D37" s="110"/>
      <c r="E37" s="110"/>
      <c r="F37" s="110"/>
      <c r="G37" s="110"/>
      <c r="H37" s="110"/>
      <c r="I37" s="110"/>
      <c r="J37" s="111"/>
    </row>
    <row r="38" spans="1:10" s="27" customFormat="1" ht="12.75">
      <c r="A38" s="29" t="s">
        <v>82</v>
      </c>
      <c r="B38" s="30">
        <v>320</v>
      </c>
      <c r="C38" s="30"/>
      <c r="D38" s="31"/>
      <c r="E38" s="31"/>
      <c r="F38" s="31"/>
      <c r="G38" s="31"/>
      <c r="H38" s="31"/>
      <c r="I38" s="31"/>
      <c r="J38" s="30"/>
    </row>
    <row r="39" spans="1:10" s="27" customFormat="1" ht="24">
      <c r="A39" s="29" t="s">
        <v>83</v>
      </c>
      <c r="B39" s="30">
        <v>400</v>
      </c>
      <c r="C39" s="30"/>
      <c r="D39" s="31"/>
      <c r="E39" s="31"/>
      <c r="F39" s="31"/>
      <c r="G39" s="31"/>
      <c r="H39" s="31"/>
      <c r="I39" s="31"/>
      <c r="J39" s="30"/>
    </row>
    <row r="40" spans="1:10" s="27" customFormat="1" ht="12.75">
      <c r="A40" s="29" t="s">
        <v>84</v>
      </c>
      <c r="B40" s="111">
        <v>410</v>
      </c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85</v>
      </c>
      <c r="B41" s="111"/>
      <c r="C41" s="111"/>
      <c r="D41" s="110"/>
      <c r="E41" s="110"/>
      <c r="F41" s="110"/>
      <c r="G41" s="110"/>
      <c r="H41" s="110"/>
      <c r="I41" s="110"/>
      <c r="J41" s="111"/>
    </row>
    <row r="42" spans="1:10" s="27" customFormat="1" ht="12.75">
      <c r="A42" s="29" t="s">
        <v>86</v>
      </c>
      <c r="B42" s="30">
        <v>420</v>
      </c>
      <c r="C42" s="30"/>
      <c r="D42" s="31"/>
      <c r="E42" s="31"/>
      <c r="F42" s="31"/>
      <c r="G42" s="31"/>
      <c r="H42" s="31"/>
      <c r="I42" s="31"/>
      <c r="J42" s="30"/>
    </row>
    <row r="43" spans="1:10" s="59" customFormat="1" ht="12.75">
      <c r="A43" s="41" t="s">
        <v>87</v>
      </c>
      <c r="B43" s="57">
        <v>500</v>
      </c>
      <c r="C43" s="57"/>
      <c r="D43" s="58">
        <f>E43+F43+I43</f>
        <v>247446.18</v>
      </c>
      <c r="E43" s="58">
        <v>143053.4</v>
      </c>
      <c r="F43" s="58"/>
      <c r="G43" s="58"/>
      <c r="H43" s="58"/>
      <c r="I43" s="58">
        <v>104392.78</v>
      </c>
      <c r="J43" s="57"/>
    </row>
    <row r="44" spans="1:10" s="27" customFormat="1" ht="12.75">
      <c r="A44" s="29" t="s">
        <v>88</v>
      </c>
      <c r="B44" s="30">
        <v>600</v>
      </c>
      <c r="C44" s="30"/>
      <c r="D44" s="31"/>
      <c r="E44" s="31"/>
      <c r="F44" s="31"/>
      <c r="G44" s="31"/>
      <c r="H44" s="31"/>
      <c r="I44" s="31"/>
      <c r="J44" s="30"/>
    </row>
    <row r="45" s="27" customFormat="1" ht="12.75">
      <c r="A45" s="42"/>
    </row>
    <row r="46" spans="1:9" s="27" customFormat="1" ht="12.75">
      <c r="A46" s="42"/>
      <c r="D46" s="35">
        <f aca="true" t="shared" si="0" ref="D46:I46">D8-D18+D43</f>
        <v>4.016328603029251E-09</v>
      </c>
      <c r="E46" s="35">
        <f t="shared" si="0"/>
        <v>1.4842953532934189E-09</v>
      </c>
      <c r="F46" s="35">
        <f t="shared" si="0"/>
        <v>4.656612873077393E-10</v>
      </c>
      <c r="G46" s="35">
        <f t="shared" si="0"/>
        <v>0</v>
      </c>
      <c r="H46" s="35">
        <f t="shared" si="0"/>
        <v>0</v>
      </c>
      <c r="I46" s="35">
        <f t="shared" si="0"/>
        <v>0</v>
      </c>
    </row>
    <row r="47" s="27" customFormat="1" ht="12.75">
      <c r="A47" s="42"/>
    </row>
  </sheetData>
  <sheetProtection/>
  <mergeCells count="49">
    <mergeCell ref="A3:A6"/>
    <mergeCell ref="B3:B6"/>
    <mergeCell ref="C3:C6"/>
    <mergeCell ref="D3:J3"/>
    <mergeCell ref="D4:D6"/>
    <mergeCell ref="E4:J4"/>
    <mergeCell ref="E5:E6"/>
    <mergeCell ref="F5:F6"/>
    <mergeCell ref="G5:G6"/>
    <mergeCell ref="H5:H6"/>
    <mergeCell ref="I5:J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20:B21"/>
    <mergeCell ref="C20:C21"/>
    <mergeCell ref="D20:D21"/>
    <mergeCell ref="E20:E21"/>
    <mergeCell ref="F20:F21"/>
    <mergeCell ref="G20:G21"/>
    <mergeCell ref="B36:B37"/>
    <mergeCell ref="C36:C37"/>
    <mergeCell ref="D36:D37"/>
    <mergeCell ref="E36:E37"/>
    <mergeCell ref="F36:F37"/>
    <mergeCell ref="G36:G37"/>
    <mergeCell ref="H40:H41"/>
    <mergeCell ref="I40:I41"/>
    <mergeCell ref="H20:H21"/>
    <mergeCell ref="I20:I21"/>
    <mergeCell ref="J20:J21"/>
    <mergeCell ref="H36:H37"/>
    <mergeCell ref="J40:J41"/>
    <mergeCell ref="A1:J1"/>
    <mergeCell ref="A2:J2"/>
    <mergeCell ref="I36:I37"/>
    <mergeCell ref="J36:J37"/>
    <mergeCell ref="B40:B41"/>
    <mergeCell ref="C40:C41"/>
    <mergeCell ref="D40:D41"/>
    <mergeCell ref="E40:E41"/>
    <mergeCell ref="F40:F41"/>
    <mergeCell ref="G40:G4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H28" sqref="H28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125" style="0" customWidth="1"/>
    <col min="8" max="8" width="6.00390625" style="0" customWidth="1"/>
    <col min="9" max="9" width="14.00390625" style="0" customWidth="1"/>
    <col min="10" max="10" width="5.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">
        <v>122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46.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22540886.66</v>
      </c>
      <c r="E8" s="34">
        <f>E11</f>
        <v>21035273.09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1505613.57</v>
      </c>
      <c r="J8" s="33"/>
      <c r="K8" s="40">
        <f>D8-D18+D42</f>
        <v>0</v>
      </c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978384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21470502.66</v>
      </c>
      <c r="E11" s="56">
        <v>21035273.09</v>
      </c>
      <c r="F11" s="56" t="s">
        <v>66</v>
      </c>
      <c r="G11" s="56" t="s">
        <v>66</v>
      </c>
      <c r="H11" s="56"/>
      <c r="I11" s="56">
        <v>435229.57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22540886.66</v>
      </c>
      <c r="E18" s="34">
        <f>E19+E26+E33+E24</f>
        <v>21035273.09</v>
      </c>
      <c r="F18" s="34">
        <f>F19+F26+F33+F32</f>
        <v>0</v>
      </c>
      <c r="G18" s="34"/>
      <c r="H18" s="34"/>
      <c r="I18" s="34">
        <f>I19+I26+I33+I32</f>
        <v>1505613.57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18659716.8</v>
      </c>
      <c r="E19" s="34">
        <f>E20+E22+E23</f>
        <v>18555015.82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14330658.1</v>
      </c>
      <c r="E20" s="110">
        <v>14250242.6</v>
      </c>
      <c r="F20" s="110">
        <v>0</v>
      </c>
      <c r="G20" s="110"/>
      <c r="H20" s="110"/>
      <c r="I20" s="110">
        <v>80415.5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1200</v>
      </c>
      <c r="E23" s="56">
        <v>1200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3871040.759999998</v>
      </c>
      <c r="E33" s="64">
        <f>21035273.09-E26-E19</f>
        <v>2470128.169999998</v>
      </c>
      <c r="F33" s="64">
        <v>0</v>
      </c>
      <c r="G33" s="64"/>
      <c r="H33" s="64"/>
      <c r="I33" s="64">
        <f>1505613.57-I19</f>
        <v>1400912.59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0"/>
      <c r="E35" s="110"/>
      <c r="F35" s="110"/>
      <c r="G35" s="110"/>
      <c r="H35" s="110"/>
      <c r="I35" s="110"/>
      <c r="J35" s="111"/>
      <c r="K35" s="35"/>
    </row>
    <row r="36" spans="1:10" s="27" customFormat="1" ht="12.75">
      <c r="A36" s="29" t="s">
        <v>81</v>
      </c>
      <c r="B36" s="111"/>
      <c r="C36" s="111"/>
      <c r="D36" s="110"/>
      <c r="E36" s="110"/>
      <c r="F36" s="110"/>
      <c r="G36" s="110"/>
      <c r="H36" s="110"/>
      <c r="I36" s="110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0"/>
      <c r="E39" s="110"/>
      <c r="F39" s="110"/>
      <c r="G39" s="110"/>
      <c r="H39" s="110"/>
      <c r="I39" s="110"/>
      <c r="J39" s="111"/>
    </row>
    <row r="40" spans="1:10" s="27" customFormat="1" ht="12.75">
      <c r="A40" s="29" t="s">
        <v>85</v>
      </c>
      <c r="B40" s="111"/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E34" sqref="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25390625" style="0" customWidth="1"/>
    <col min="8" max="8" width="6.625" style="0" customWidth="1"/>
    <col min="9" max="9" width="14.00390625" style="0" customWidth="1"/>
    <col min="10" max="10" width="5.75390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09" t="s">
        <v>121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16" t="s">
        <v>0</v>
      </c>
      <c r="B3" s="112" t="s">
        <v>55</v>
      </c>
      <c r="C3" s="112" t="s">
        <v>56</v>
      </c>
      <c r="D3" s="112" t="s">
        <v>57</v>
      </c>
      <c r="E3" s="112"/>
      <c r="F3" s="112"/>
      <c r="G3" s="112"/>
      <c r="H3" s="112"/>
      <c r="I3" s="112"/>
      <c r="J3" s="112"/>
    </row>
    <row r="4" spans="1:10" ht="12.75">
      <c r="A4" s="116"/>
      <c r="B4" s="112"/>
      <c r="C4" s="112"/>
      <c r="D4" s="112" t="s">
        <v>58</v>
      </c>
      <c r="E4" s="112" t="s">
        <v>24</v>
      </c>
      <c r="F4" s="112"/>
      <c r="G4" s="112"/>
      <c r="H4" s="112"/>
      <c r="I4" s="112"/>
      <c r="J4" s="112"/>
    </row>
    <row r="5" spans="1:10" ht="63.75" customHeight="1">
      <c r="A5" s="116"/>
      <c r="B5" s="112"/>
      <c r="C5" s="112"/>
      <c r="D5" s="112"/>
      <c r="E5" s="112" t="s">
        <v>59</v>
      </c>
      <c r="F5" s="112" t="s">
        <v>89</v>
      </c>
      <c r="G5" s="112" t="s">
        <v>60</v>
      </c>
      <c r="H5" s="112" t="s">
        <v>61</v>
      </c>
      <c r="I5" s="112" t="s">
        <v>62</v>
      </c>
      <c r="J5" s="112"/>
    </row>
    <row r="6" spans="1:10" ht="46.5" customHeight="1">
      <c r="A6" s="116"/>
      <c r="B6" s="112"/>
      <c r="C6" s="112"/>
      <c r="D6" s="112"/>
      <c r="E6" s="112"/>
      <c r="F6" s="112"/>
      <c r="G6" s="112"/>
      <c r="H6" s="112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21790203.84</v>
      </c>
      <c r="E8" s="34">
        <f>E11</f>
        <v>20267181.09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1523022.75</v>
      </c>
      <c r="J8" s="33"/>
      <c r="K8" s="40">
        <f>D8-D18+D42</f>
        <v>0</v>
      </c>
    </row>
    <row r="9" spans="1:10" s="27" customFormat="1" ht="12.75">
      <c r="A9" s="26" t="s">
        <v>24</v>
      </c>
      <c r="B9" s="113">
        <v>110</v>
      </c>
      <c r="C9" s="111">
        <v>121</v>
      </c>
      <c r="D9" s="114">
        <f>I9</f>
        <v>978384</v>
      </c>
      <c r="E9" s="110" t="s">
        <v>66</v>
      </c>
      <c r="F9" s="110" t="s">
        <v>66</v>
      </c>
      <c r="G9" s="110" t="s">
        <v>66</v>
      </c>
      <c r="H9" s="110" t="s">
        <v>66</v>
      </c>
      <c r="I9" s="110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3"/>
      <c r="C10" s="111"/>
      <c r="D10" s="115"/>
      <c r="E10" s="110"/>
      <c r="F10" s="110"/>
      <c r="G10" s="110"/>
      <c r="H10" s="110"/>
      <c r="I10" s="110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20719819.84</v>
      </c>
      <c r="E11" s="56">
        <v>20267181.09</v>
      </c>
      <c r="F11" s="56" t="s">
        <v>66</v>
      </c>
      <c r="G11" s="56" t="s">
        <v>66</v>
      </c>
      <c r="H11" s="56"/>
      <c r="I11" s="56">
        <v>452638.75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21790203.84</v>
      </c>
      <c r="E18" s="34">
        <f>E19+E26+E33+E24</f>
        <v>20267181.09</v>
      </c>
      <c r="F18" s="34">
        <f>F19+F26+F33+F32</f>
        <v>0</v>
      </c>
      <c r="G18" s="34"/>
      <c r="H18" s="34"/>
      <c r="I18" s="34">
        <f>I19+I26+I33+I32</f>
        <v>1523022.75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18659366.8</v>
      </c>
      <c r="E19" s="34">
        <f>E20+E22+E23</f>
        <v>18554665.82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0">
        <f>E20+F20+I20</f>
        <v>14330658.1</v>
      </c>
      <c r="E20" s="110">
        <v>14250242.6</v>
      </c>
      <c r="F20" s="110">
        <v>0</v>
      </c>
      <c r="G20" s="110"/>
      <c r="H20" s="110"/>
      <c r="I20" s="110">
        <v>80415.5</v>
      </c>
      <c r="J20" s="111"/>
    </row>
    <row r="21" spans="1:10" s="27" customFormat="1" ht="12.75">
      <c r="A21" s="29" t="s">
        <v>113</v>
      </c>
      <c r="B21" s="111"/>
      <c r="C21" s="111"/>
      <c r="D21" s="110"/>
      <c r="E21" s="110"/>
      <c r="F21" s="110"/>
      <c r="G21" s="110"/>
      <c r="H21" s="110"/>
      <c r="I21" s="110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850</v>
      </c>
      <c r="E23" s="56">
        <v>850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3120707.939999998</v>
      </c>
      <c r="E33" s="64">
        <f>20267181.09-E26-E19</f>
        <v>1702386.169999998</v>
      </c>
      <c r="F33" s="64">
        <v>0</v>
      </c>
      <c r="G33" s="64"/>
      <c r="H33" s="64"/>
      <c r="I33" s="64">
        <f>1523022.75-I19</f>
        <v>1418321.77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0"/>
      <c r="E35" s="110"/>
      <c r="F35" s="110"/>
      <c r="G35" s="110"/>
      <c r="H35" s="110"/>
      <c r="I35" s="110"/>
      <c r="J35" s="111"/>
      <c r="K35" s="35"/>
    </row>
    <row r="36" spans="1:10" s="27" customFormat="1" ht="12.75">
      <c r="A36" s="29" t="s">
        <v>81</v>
      </c>
      <c r="B36" s="111"/>
      <c r="C36" s="111"/>
      <c r="D36" s="110"/>
      <c r="E36" s="110"/>
      <c r="F36" s="110"/>
      <c r="G36" s="110"/>
      <c r="H36" s="110"/>
      <c r="I36" s="110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0"/>
      <c r="E39" s="110"/>
      <c r="F39" s="110"/>
      <c r="G39" s="110"/>
      <c r="H39" s="110"/>
      <c r="I39" s="110"/>
      <c r="J39" s="111"/>
    </row>
    <row r="40" spans="1:10" s="27" customFormat="1" ht="12.75">
      <c r="A40" s="29" t="s">
        <v>85</v>
      </c>
      <c r="B40" s="111"/>
      <c r="C40" s="111"/>
      <c r="D40" s="110"/>
      <c r="E40" s="110"/>
      <c r="F40" s="110"/>
      <c r="G40" s="110"/>
      <c r="H40" s="110"/>
      <c r="I40" s="110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B1">
      <selection activeCell="G20" sqref="G20"/>
    </sheetView>
  </sheetViews>
  <sheetFormatPr defaultColWidth="9.00390625" defaultRowHeight="12.75" outlineLevelRow="1"/>
  <cols>
    <col min="1" max="1" width="24.875" style="0" customWidth="1"/>
    <col min="2" max="2" width="6.625" style="0" customWidth="1"/>
    <col min="3" max="3" width="4.375" style="0" customWidth="1"/>
    <col min="4" max="4" width="11.00390625" style="0" customWidth="1"/>
    <col min="5" max="6" width="10.75390625" style="0" customWidth="1"/>
    <col min="7" max="7" width="11.00390625" style="0" customWidth="1"/>
    <col min="8" max="8" width="12.00390625" style="0" customWidth="1"/>
    <col min="9" max="9" width="11.25390625" style="0" customWidth="1"/>
    <col min="10" max="10" width="8.875" style="0" customWidth="1"/>
    <col min="11" max="12" width="8.625" style="0" customWidth="1"/>
  </cols>
  <sheetData>
    <row r="1" spans="1:12" ht="18.7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75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8.75">
      <c r="A3" s="117" t="str">
        <f>'1-2 разд'!A10:E10</f>
        <v>"29" октября  2019  г.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0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16" t="s">
        <v>0</v>
      </c>
      <c r="B5" s="116" t="s">
        <v>55</v>
      </c>
      <c r="C5" s="116" t="s">
        <v>92</v>
      </c>
      <c r="D5" s="121" t="s">
        <v>93</v>
      </c>
      <c r="E5" s="122"/>
      <c r="F5" s="122"/>
      <c r="G5" s="122"/>
      <c r="H5" s="122"/>
      <c r="I5" s="122"/>
      <c r="J5" s="122"/>
      <c r="K5" s="122"/>
      <c r="L5" s="123"/>
    </row>
    <row r="6" spans="1:12" ht="12.75">
      <c r="A6" s="116"/>
      <c r="B6" s="116"/>
      <c r="C6" s="116"/>
      <c r="D6" s="124" t="s">
        <v>94</v>
      </c>
      <c r="E6" s="125"/>
      <c r="F6" s="126"/>
      <c r="G6" s="116" t="s">
        <v>24</v>
      </c>
      <c r="H6" s="116"/>
      <c r="I6" s="116"/>
      <c r="J6" s="116"/>
      <c r="K6" s="116"/>
      <c r="L6" s="116"/>
    </row>
    <row r="7" spans="1:12" ht="66.75" customHeight="1">
      <c r="A7" s="116"/>
      <c r="B7" s="116"/>
      <c r="C7" s="116"/>
      <c r="D7" s="127"/>
      <c r="E7" s="128"/>
      <c r="F7" s="129"/>
      <c r="G7" s="116" t="s">
        <v>95</v>
      </c>
      <c r="H7" s="116"/>
      <c r="I7" s="116"/>
      <c r="J7" s="116" t="s">
        <v>96</v>
      </c>
      <c r="K7" s="116"/>
      <c r="L7" s="116"/>
    </row>
    <row r="8" spans="1:12" ht="48">
      <c r="A8" s="116"/>
      <c r="B8" s="116"/>
      <c r="C8" s="116"/>
      <c r="D8" s="21" t="s">
        <v>124</v>
      </c>
      <c r="E8" s="21" t="s">
        <v>125</v>
      </c>
      <c r="F8" s="21" t="s">
        <v>126</v>
      </c>
      <c r="G8" s="21" t="s">
        <v>124</v>
      </c>
      <c r="H8" s="21" t="s">
        <v>125</v>
      </c>
      <c r="I8" s="21" t="s">
        <v>126</v>
      </c>
      <c r="J8" s="21" t="s">
        <v>124</v>
      </c>
      <c r="K8" s="21" t="s">
        <v>125</v>
      </c>
      <c r="L8" s="21" t="s">
        <v>126</v>
      </c>
    </row>
    <row r="9" spans="1:12" ht="21" customHeight="1">
      <c r="A9" s="54" t="s">
        <v>97</v>
      </c>
      <c r="B9" s="44" t="s">
        <v>104</v>
      </c>
      <c r="C9" s="36" t="s">
        <v>66</v>
      </c>
      <c r="D9" s="43">
        <f>G9+J9</f>
        <v>5175599.640000001</v>
      </c>
      <c r="E9" s="43">
        <f>H9+K9</f>
        <v>3871040.759999998</v>
      </c>
      <c r="F9" s="43">
        <f>I9+L9</f>
        <v>3120707.939999998</v>
      </c>
      <c r="G9" s="43">
        <f aca="true" t="shared" si="0" ref="G9:L9">G10+G11</f>
        <v>5175599.640000001</v>
      </c>
      <c r="H9" s="43">
        <f t="shared" si="0"/>
        <v>3871040.759999998</v>
      </c>
      <c r="I9" s="43">
        <f t="shared" si="0"/>
        <v>3120707.939999998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1:12" ht="52.5" customHeight="1">
      <c r="A10" s="54" t="s">
        <v>98</v>
      </c>
      <c r="B10" s="36">
        <v>1001</v>
      </c>
      <c r="C10" s="36" t="s">
        <v>66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4" customHeight="1">
      <c r="A11" s="54" t="s">
        <v>99</v>
      </c>
      <c r="B11" s="36">
        <v>2001</v>
      </c>
      <c r="C11" s="36"/>
      <c r="D11" s="43">
        <f>G11+J11</f>
        <v>5175599.640000001</v>
      </c>
      <c r="E11" s="43">
        <f>H11+K11</f>
        <v>3871040.759999998</v>
      </c>
      <c r="F11" s="43">
        <f>I11+L11</f>
        <v>3120707.939999998</v>
      </c>
      <c r="G11" s="43">
        <f>'2019'!D34</f>
        <v>5175599.640000001</v>
      </c>
      <c r="H11" s="43">
        <f>'2020'!D33</f>
        <v>3871040.759999998</v>
      </c>
      <c r="I11" s="43">
        <f>'2021'!D33</f>
        <v>3120707.939999998</v>
      </c>
      <c r="J11" s="43">
        <v>0</v>
      </c>
      <c r="K11" s="43">
        <v>0</v>
      </c>
      <c r="L11" s="43">
        <v>0</v>
      </c>
    </row>
    <row r="12" spans="1:12" ht="12.75">
      <c r="A12" s="36"/>
      <c r="B12" s="36"/>
      <c r="C12" s="36"/>
      <c r="D12" s="36"/>
      <c r="E12" s="36"/>
      <c r="F12" s="36"/>
      <c r="G12" s="43"/>
      <c r="H12" s="43"/>
      <c r="I12" s="43"/>
      <c r="J12" s="36"/>
      <c r="K12" s="36"/>
      <c r="L12" s="36"/>
    </row>
    <row r="13" spans="1:12" ht="12.75">
      <c r="A13" s="130" t="s">
        <v>100</v>
      </c>
      <c r="B13" s="130"/>
      <c r="C13" s="130"/>
      <c r="D13" s="130"/>
      <c r="E13" s="130"/>
      <c r="F13" s="130"/>
      <c r="G13" s="66"/>
      <c r="H13" s="66"/>
      <c r="I13" s="66"/>
      <c r="J13" s="45"/>
      <c r="K13" s="45"/>
      <c r="L13" s="45"/>
    </row>
    <row r="14" spans="1:12" ht="24">
      <c r="A14" s="118" t="s">
        <v>0</v>
      </c>
      <c r="B14" s="118"/>
      <c r="C14" s="118"/>
      <c r="D14" s="118"/>
      <c r="E14" s="36" t="s">
        <v>55</v>
      </c>
      <c r="F14" s="36" t="s">
        <v>108</v>
      </c>
      <c r="G14" s="66"/>
      <c r="H14" s="66"/>
      <c r="I14" s="66"/>
      <c r="J14" s="45"/>
      <c r="K14" s="45"/>
      <c r="L14" s="45"/>
    </row>
    <row r="15" spans="1:12" ht="12.75">
      <c r="A15" s="118" t="s">
        <v>101</v>
      </c>
      <c r="B15" s="118"/>
      <c r="C15" s="118"/>
      <c r="D15" s="118"/>
      <c r="E15" s="36">
        <v>10</v>
      </c>
      <c r="F15" s="43">
        <v>0</v>
      </c>
      <c r="G15" s="45"/>
      <c r="H15" s="45"/>
      <c r="I15" s="45"/>
      <c r="J15" s="45"/>
      <c r="K15" s="45"/>
      <c r="L15" s="45"/>
    </row>
    <row r="16" spans="1:12" ht="42.75" customHeight="1">
      <c r="A16" s="118" t="s">
        <v>102</v>
      </c>
      <c r="B16" s="118"/>
      <c r="C16" s="118"/>
      <c r="D16" s="118"/>
      <c r="E16" s="36">
        <v>20</v>
      </c>
      <c r="F16" s="43">
        <v>0</v>
      </c>
      <c r="G16" s="45"/>
      <c r="H16" s="45"/>
      <c r="I16" s="45"/>
      <c r="J16" s="45"/>
      <c r="K16" s="45"/>
      <c r="L16" s="45"/>
    </row>
    <row r="17" spans="1:12" ht="24.75" customHeight="1">
      <c r="A17" s="118" t="s">
        <v>103</v>
      </c>
      <c r="B17" s="118"/>
      <c r="C17" s="118"/>
      <c r="D17" s="118"/>
      <c r="E17" s="36">
        <v>30</v>
      </c>
      <c r="F17" s="43">
        <v>0</v>
      </c>
      <c r="G17" s="45"/>
      <c r="H17" s="45"/>
      <c r="I17" s="45"/>
      <c r="J17" s="45"/>
      <c r="K17" s="45"/>
      <c r="L17" s="45"/>
    </row>
    <row r="18" spans="1:12" ht="18" customHeight="1">
      <c r="A18" s="60" t="s">
        <v>154</v>
      </c>
      <c r="B18" s="61"/>
      <c r="C18" s="61"/>
      <c r="D18" s="61"/>
      <c r="E18" s="120" t="s">
        <v>155</v>
      </c>
      <c r="F18" s="120"/>
      <c r="G18" s="46"/>
      <c r="H18" s="46"/>
      <c r="I18" s="25"/>
      <c r="J18" s="25"/>
      <c r="K18" s="25"/>
      <c r="L18" s="25"/>
    </row>
    <row r="19" spans="1:12" ht="15">
      <c r="A19" s="60"/>
      <c r="B19" s="61"/>
      <c r="C19" s="61"/>
      <c r="D19" s="61"/>
      <c r="E19" s="62"/>
      <c r="F19" s="62"/>
      <c r="G19" s="46"/>
      <c r="H19" s="46"/>
      <c r="I19" s="25"/>
      <c r="J19" s="25"/>
      <c r="K19" s="25"/>
      <c r="L19" s="25"/>
    </row>
    <row r="20" spans="1:8" ht="15" outlineLevel="1">
      <c r="A20" s="63" t="s">
        <v>109</v>
      </c>
      <c r="B20" s="63"/>
      <c r="C20" s="63"/>
      <c r="D20" s="63"/>
      <c r="E20" s="119" t="s">
        <v>110</v>
      </c>
      <c r="F20" s="119"/>
      <c r="G20" s="47"/>
      <c r="H20" s="47"/>
    </row>
  </sheetData>
  <sheetProtection/>
  <mergeCells count="18">
    <mergeCell ref="E20:F20"/>
    <mergeCell ref="E18:F18"/>
    <mergeCell ref="C5:C8"/>
    <mergeCell ref="D5:L5"/>
    <mergeCell ref="D6:F7"/>
    <mergeCell ref="G6:L6"/>
    <mergeCell ref="G7:I7"/>
    <mergeCell ref="J7:L7"/>
    <mergeCell ref="A17:D17"/>
    <mergeCell ref="A13:F13"/>
    <mergeCell ref="A1:L1"/>
    <mergeCell ref="A2:L2"/>
    <mergeCell ref="A3:L3"/>
    <mergeCell ref="A14:D14"/>
    <mergeCell ref="A15:D15"/>
    <mergeCell ref="A16:D16"/>
    <mergeCell ref="A5:A8"/>
    <mergeCell ref="B5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2" width="7.75390625" style="71" customWidth="1"/>
    <col min="3" max="4" width="15.375" style="71" customWidth="1"/>
    <col min="5" max="6" width="9.125" style="71" customWidth="1"/>
    <col min="7" max="7" width="13.125" style="71" customWidth="1"/>
    <col min="8" max="10" width="9.125" style="71" customWidth="1"/>
    <col min="11" max="16384" width="9.125" style="71" customWidth="1"/>
  </cols>
  <sheetData>
    <row r="1" spans="1:10" ht="12.75" customHeight="1">
      <c r="A1" s="69" t="s">
        <v>153</v>
      </c>
      <c r="B1" s="69"/>
      <c r="C1" s="69"/>
      <c r="D1" s="70"/>
      <c r="E1" s="70"/>
      <c r="F1" s="70"/>
      <c r="G1" s="70"/>
      <c r="H1" s="70"/>
      <c r="I1" s="70"/>
      <c r="J1" s="70"/>
    </row>
    <row r="2" spans="1:10" ht="12.75" customHeight="1">
      <c r="A2" s="72" t="s">
        <v>152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73" t="s">
        <v>151</v>
      </c>
      <c r="B4" s="74"/>
      <c r="C4" s="74"/>
      <c r="D4" s="74"/>
      <c r="E4" s="75"/>
      <c r="F4" s="74"/>
      <c r="G4" s="75"/>
      <c r="H4" s="75"/>
      <c r="I4" s="74"/>
      <c r="J4" s="74"/>
    </row>
    <row r="5" spans="1:10" ht="12.75">
      <c r="A5" s="70" t="s">
        <v>158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</row>
    <row r="7" spans="1:7" ht="24.75" customHeight="1">
      <c r="A7" s="131" t="s">
        <v>150</v>
      </c>
      <c r="B7" s="132"/>
      <c r="C7" s="132"/>
      <c r="D7" s="132"/>
      <c r="E7" s="132"/>
      <c r="F7" s="132"/>
      <c r="G7" s="132"/>
    </row>
    <row r="8" spans="1:10" ht="12.75">
      <c r="A8" s="70" t="s">
        <v>149</v>
      </c>
      <c r="B8" s="70"/>
      <c r="C8" s="70"/>
      <c r="D8" s="70"/>
      <c r="E8" s="70"/>
      <c r="F8" s="70"/>
      <c r="G8" s="70"/>
      <c r="H8" s="70"/>
      <c r="I8" s="70"/>
      <c r="J8" s="70"/>
    </row>
    <row r="9" spans="1:4" ht="42">
      <c r="A9" s="76" t="s">
        <v>148</v>
      </c>
      <c r="B9" s="76" t="s">
        <v>147</v>
      </c>
      <c r="C9" s="76" t="s">
        <v>146</v>
      </c>
      <c r="D9" s="76" t="s">
        <v>145</v>
      </c>
    </row>
    <row r="10" spans="1:4" ht="12.75">
      <c r="A10" s="77" t="s">
        <v>144</v>
      </c>
      <c r="B10" s="78" t="s">
        <v>136</v>
      </c>
      <c r="C10" s="79">
        <v>1488873.97</v>
      </c>
      <c r="D10" s="79"/>
    </row>
    <row r="11" spans="1:4" ht="12.75">
      <c r="A11" s="77" t="s">
        <v>144</v>
      </c>
      <c r="B11" s="78" t="s">
        <v>134</v>
      </c>
      <c r="C11" s="79">
        <v>22146823.09</v>
      </c>
      <c r="D11" s="79"/>
    </row>
    <row r="12" spans="1:4" ht="12.75">
      <c r="A12" s="77" t="s">
        <v>144</v>
      </c>
      <c r="B12" s="78" t="s">
        <v>138</v>
      </c>
      <c r="C12" s="79">
        <v>3832105.53</v>
      </c>
      <c r="D12" s="79"/>
    </row>
    <row r="13" spans="1:4" ht="12.75">
      <c r="A13" s="77" t="s">
        <v>143</v>
      </c>
      <c r="B13" s="78" t="s">
        <v>136</v>
      </c>
      <c r="C13" s="79"/>
      <c r="D13" s="79">
        <v>181908.34</v>
      </c>
    </row>
    <row r="14" spans="1:4" ht="12.75">
      <c r="A14" s="77" t="s">
        <v>143</v>
      </c>
      <c r="B14" s="78" t="s">
        <v>134</v>
      </c>
      <c r="C14" s="79"/>
      <c r="D14" s="79">
        <v>14982255.5</v>
      </c>
    </row>
    <row r="15" spans="1:4" ht="12.75">
      <c r="A15" s="77" t="s">
        <v>142</v>
      </c>
      <c r="B15" s="78" t="s">
        <v>136</v>
      </c>
      <c r="C15" s="79"/>
      <c r="D15" s="79">
        <v>18366.58</v>
      </c>
    </row>
    <row r="16" spans="1:4" ht="12.75">
      <c r="A16" s="77" t="s">
        <v>142</v>
      </c>
      <c r="B16" s="78" t="s">
        <v>134</v>
      </c>
      <c r="C16" s="79"/>
      <c r="D16" s="79">
        <v>937.1</v>
      </c>
    </row>
    <row r="17" spans="1:4" ht="12.75">
      <c r="A17" s="77" t="s">
        <v>142</v>
      </c>
      <c r="B17" s="78" t="s">
        <v>138</v>
      </c>
      <c r="C17" s="79"/>
      <c r="D17" s="79">
        <v>32971.8</v>
      </c>
    </row>
    <row r="18" spans="1:4" ht="12.75">
      <c r="A18" s="77" t="s">
        <v>141</v>
      </c>
      <c r="B18" s="78" t="s">
        <v>138</v>
      </c>
      <c r="C18" s="79"/>
      <c r="D18" s="79">
        <v>203553</v>
      </c>
    </row>
    <row r="19" spans="1:4" ht="12.75">
      <c r="A19" s="77" t="s">
        <v>140</v>
      </c>
      <c r="B19" s="78" t="s">
        <v>136</v>
      </c>
      <c r="C19" s="79"/>
      <c r="D19" s="79">
        <v>54523.04</v>
      </c>
    </row>
    <row r="20" spans="1:4" ht="12.75">
      <c r="A20" s="77" t="s">
        <v>140</v>
      </c>
      <c r="B20" s="78" t="s">
        <v>134</v>
      </c>
      <c r="C20" s="79"/>
      <c r="D20" s="79">
        <v>4303573.22</v>
      </c>
    </row>
    <row r="21" spans="1:4" ht="12.75">
      <c r="A21" s="77" t="s">
        <v>140</v>
      </c>
      <c r="B21" s="78" t="s">
        <v>138</v>
      </c>
      <c r="C21" s="79"/>
      <c r="D21" s="79">
        <v>2501859.53</v>
      </c>
    </row>
    <row r="22" spans="1:4" ht="12.75">
      <c r="A22" s="77" t="s">
        <v>139</v>
      </c>
      <c r="B22" s="78" t="s">
        <v>136</v>
      </c>
      <c r="C22" s="79"/>
      <c r="D22" s="79">
        <v>1231950.27</v>
      </c>
    </row>
    <row r="23" spans="1:4" ht="12.75">
      <c r="A23" s="77" t="s">
        <v>139</v>
      </c>
      <c r="B23" s="78" t="s">
        <v>134</v>
      </c>
      <c r="C23" s="79"/>
      <c r="D23" s="79">
        <v>2850145.19</v>
      </c>
    </row>
    <row r="24" spans="1:4" ht="12.75">
      <c r="A24" s="77" t="s">
        <v>139</v>
      </c>
      <c r="B24" s="78" t="s">
        <v>138</v>
      </c>
      <c r="C24" s="79"/>
      <c r="D24" s="79">
        <v>1093721.2</v>
      </c>
    </row>
    <row r="25" spans="1:4" ht="12.75">
      <c r="A25" s="77" t="s">
        <v>137</v>
      </c>
      <c r="B25" s="78" t="s">
        <v>134</v>
      </c>
      <c r="C25" s="79"/>
      <c r="D25" s="79">
        <v>111281.85</v>
      </c>
    </row>
    <row r="26" spans="1:4" ht="12.75">
      <c r="A26" s="77" t="s">
        <v>135</v>
      </c>
      <c r="B26" s="78" t="s">
        <v>136</v>
      </c>
      <c r="C26" s="79"/>
      <c r="D26" s="79">
        <v>106518.52</v>
      </c>
    </row>
    <row r="27" spans="1:4" ht="12.75">
      <c r="A27" s="77" t="s">
        <v>135</v>
      </c>
      <c r="B27" s="78" t="s">
        <v>134</v>
      </c>
      <c r="C27" s="79"/>
      <c r="D27" s="79">
        <v>41683.63</v>
      </c>
    </row>
    <row r="28" spans="1:4" ht="13.5">
      <c r="A28" s="80" t="s">
        <v>133</v>
      </c>
      <c r="B28" s="81"/>
      <c r="C28" s="82">
        <v>27467802.59</v>
      </c>
      <c r="D28" s="82">
        <v>27715248.77</v>
      </c>
    </row>
  </sheetData>
  <sheetProtection/>
  <mergeCells count="2">
    <mergeCell ref="A6:J6"/>
    <mergeCell ref="A7:G7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Ольга</cp:lastModifiedBy>
  <cp:lastPrinted>2019-11-09T05:56:00Z</cp:lastPrinted>
  <dcterms:created xsi:type="dcterms:W3CDTF">2010-08-09T11:23:33Z</dcterms:created>
  <dcterms:modified xsi:type="dcterms:W3CDTF">2019-11-09T05:56:14Z</dcterms:modified>
  <cp:category/>
  <cp:version/>
  <cp:contentType/>
  <cp:contentStatus/>
</cp:coreProperties>
</file>