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45" windowWidth="13320" windowHeight="11460" activeTab="2"/>
  </bookViews>
  <sheets>
    <sheet name="Тит.лист" sheetId="3" r:id="rId1"/>
    <sheet name="раздел 1" sheetId="1" r:id="rId2"/>
    <sheet name="раздел 2" sheetId="2" r:id="rId3"/>
    <sheet name="Лист1" sheetId="4" r:id="rId4"/>
  </sheets>
  <definedNames>
    <definedName name="_xlnm.Print_Area" localSheetId="2">'раздел 2'!$A$1:$H$44</definedName>
  </definedNames>
  <calcPr calcId="145621"/>
</workbook>
</file>

<file path=xl/calcChain.xml><?xml version="1.0" encoding="utf-8"?>
<calcChain xmlns="http://schemas.openxmlformats.org/spreadsheetml/2006/main">
  <c r="E14" i="2" l="1"/>
  <c r="E60" i="1"/>
  <c r="E57" i="1"/>
  <c r="E28" i="1"/>
  <c r="E18" i="2" l="1"/>
  <c r="E63" i="1"/>
  <c r="E18" i="1"/>
  <c r="E12" i="1" l="1"/>
  <c r="E46" i="1" l="1"/>
  <c r="E32" i="1"/>
  <c r="E59" i="1" l="1"/>
  <c r="E68" i="1" l="1"/>
  <c r="E67" i="1"/>
  <c r="E27" i="2" l="1"/>
  <c r="F47" i="1"/>
  <c r="G47" i="1"/>
  <c r="E47" i="1"/>
  <c r="B10" i="3" l="1"/>
  <c r="A43" i="2" s="1"/>
  <c r="G27" i="2"/>
  <c r="F27" i="2"/>
  <c r="G14" i="2"/>
  <c r="F14" i="2"/>
  <c r="E30" i="1"/>
  <c r="G60" i="1"/>
  <c r="F60" i="1"/>
  <c r="G57" i="1"/>
  <c r="F57" i="1"/>
  <c r="G32" i="1"/>
  <c r="F32" i="1"/>
  <c r="G28" i="1"/>
  <c r="F28" i="1"/>
  <c r="E31" i="2" l="1"/>
  <c r="F30" i="1"/>
  <c r="F26" i="1"/>
  <c r="G26" i="1"/>
  <c r="E26" i="1"/>
  <c r="F33" i="1" l="1"/>
  <c r="G33" i="1"/>
  <c r="E33" i="1"/>
  <c r="G31" i="2" l="1"/>
  <c r="F26" i="2"/>
  <c r="F12" i="2"/>
  <c r="E12" i="2"/>
  <c r="G26" i="2"/>
  <c r="E26" i="2"/>
  <c r="F17" i="2"/>
  <c r="G17" i="2"/>
  <c r="E17" i="2"/>
  <c r="G12" i="2"/>
  <c r="F53" i="1"/>
  <c r="E53" i="1"/>
  <c r="G30" i="2" l="1"/>
  <c r="F31" i="2"/>
  <c r="F30" i="2"/>
  <c r="E30" i="2"/>
  <c r="F11" i="2" l="1"/>
  <c r="F6" i="2" s="1"/>
  <c r="E11" i="2"/>
  <c r="E6" i="2" s="1"/>
  <c r="F72" i="1"/>
  <c r="G72" i="1"/>
  <c r="E72" i="1"/>
  <c r="F81" i="1"/>
  <c r="G81" i="1"/>
  <c r="E81" i="1"/>
  <c r="F76" i="1"/>
  <c r="G76" i="1"/>
  <c r="E76" i="1"/>
  <c r="G53" i="1"/>
  <c r="G50" i="1" s="1"/>
  <c r="G42" i="1"/>
  <c r="F42" i="1"/>
  <c r="E42" i="1"/>
  <c r="F37" i="1"/>
  <c r="G37" i="1"/>
  <c r="E37" i="1"/>
  <c r="F17" i="1"/>
  <c r="G17" i="1"/>
  <c r="E17" i="1"/>
  <c r="F11" i="1"/>
  <c r="G11" i="1"/>
  <c r="E11" i="1"/>
  <c r="F47" i="2" l="1"/>
  <c r="E47" i="2"/>
  <c r="G11" i="2"/>
  <c r="F50" i="1"/>
  <c r="F25" i="1" s="1"/>
  <c r="E50" i="1"/>
  <c r="E25" i="1" s="1"/>
  <c r="G25" i="1"/>
  <c r="F8" i="1"/>
  <c r="G8" i="1"/>
  <c r="E8" i="1"/>
  <c r="G6" i="2" l="1"/>
  <c r="G47" i="2"/>
  <c r="E7" i="1"/>
  <c r="G7" i="1"/>
  <c r="F7" i="1"/>
</calcChain>
</file>

<file path=xl/comments1.xml><?xml version="1.0" encoding="utf-8"?>
<comments xmlns="http://schemas.openxmlformats.org/spreadsheetml/2006/main">
  <authors>
    <author>Ольга</author>
  </authors>
  <commentList>
    <comment ref="E48" authorId="0">
      <text>
        <r>
          <rPr>
            <sz val="9"/>
            <color indexed="81"/>
            <rFont val="Tahoma"/>
            <charset val="1"/>
          </rPr>
          <t xml:space="preserve">Кредиторка за 2019 г. ООО "Ростелеком 316,03
</t>
        </r>
      </text>
    </comment>
  </commentList>
</comments>
</file>

<file path=xl/sharedStrings.xml><?xml version="1.0" encoding="utf-8"?>
<sst xmlns="http://schemas.openxmlformats.org/spreadsheetml/2006/main" count="294" uniqueCount="193">
  <si>
    <t>Наименование показателя</t>
  </si>
  <si>
    <t>Код строки</t>
  </si>
  <si>
    <t>Сумма</t>
  </si>
  <si>
    <t>за пределами планового периода</t>
  </si>
  <si>
    <t>x</t>
  </si>
  <si>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</si>
  <si>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</si>
  <si>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</si>
  <si>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</si>
  <si>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</si>
  <si>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</si>
  <si>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</si>
  <si>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</si>
  <si>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</si>
  <si>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</si>
  <si>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</si>
  <si>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</si>
  <si>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</si>
  <si>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</si>
  <si>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</si>
  <si>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</si>
  <si>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</si>
  <si>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</si>
  <si>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</si>
  <si>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</si>
  <si>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</si>
  <si>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</si>
  <si>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</si>
  <si>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</si>
  <si>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</si>
  <si>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</si>
  <si>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</si>
  <si>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</si>
  <si>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</si>
  <si>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</si>
  <si>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</si>
  <si>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</si>
  <si>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</si>
  <si>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</si>
  <si>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капитальные вложения в объекты государственной (муниципальной) собственности, всего</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</si>
  <si>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</si>
  <si>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</si>
  <si>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возврат в бюджет средств субсидии</t>
  </si>
  <si>
    <t>на 2020 г. текущий финансовый год</t>
  </si>
  <si>
    <t>на 2021 г. первый год планового периода</t>
  </si>
  <si>
    <t>на 2022 г. второй год планового периода</t>
  </si>
  <si>
    <t>Раздел 1. Поступления и выплаты</t>
  </si>
  <si>
    <t>N п/п</t>
  </si>
  <si>
    <t>Коды строк</t>
  </si>
  <si>
    <t>Год начала закупки</t>
  </si>
  <si>
    <t>Выплаты на закупку товаров, работ, услуг, всего &lt;11&gt;</t>
  </si>
  <si>
    <t>1.1.</t>
  </si>
  <si>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&lt;12&gt;</t>
  </si>
  <si>
    <t>1.2.</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</si>
  <si>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</si>
  <si>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1.3.</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</si>
  <si>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</si>
  <si>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1.4.</t>
  </si>
  <si>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t>
  </si>
  <si>
    <t>за счет субсидий, предоставляемых на финансовое обеспечение выполнения государственного (муниципального) задания</t>
  </si>
  <si>
    <t>1.4.1.1.</t>
  </si>
  <si>
    <t>в соответствии с Федеральным законом N 44-ФЗ</t>
  </si>
  <si>
    <t>1.4.1.2.</t>
  </si>
  <si>
    <t>в соответствии с Федеральным законом N 223-ФЗ &lt;14&gt;</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</si>
  <si>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</si>
  <si>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</si>
  <si>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</si>
  <si>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</si>
  <si>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</si>
  <si>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</si>
  <si>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</si>
  <si>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</si>
  <si>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</si>
  <si>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</si>
  <si>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</si>
  <si>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</si>
  <si>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</si>
  <si>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</si>
  <si>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</si>
  <si>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</si>
  <si>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</si>
  <si>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</si>
  <si>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</si>
  <si>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</si>
  <si>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xml:space="preserve">Раздел 2. Сведения по выплатам на закупки товаров,
                             работ, услуг
</t>
  </si>
  <si>
    <t>Руководитель учреждения</t>
  </si>
  <si>
    <t xml:space="preserve">(уполномоченное лицо учреждения)  </t>
  </si>
  <si>
    <t>(должность)</t>
  </si>
  <si>
    <t>___________________</t>
  </si>
  <si>
    <t>(подпись)</t>
  </si>
  <si>
    <t>(расшифровка подписи)</t>
  </si>
  <si>
    <t>Исполнитель</t>
  </si>
  <si>
    <t>(фамилия, инициалы)</t>
  </si>
  <si>
    <t>(телефон)</t>
  </si>
  <si>
    <t>от оказания платных услуг</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</si>
  <si>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</si>
  <si>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</si>
  <si>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Российской Федерации </t>
  </si>
  <si>
    <t>Аналитический код</t>
  </si>
  <si>
    <t>прочие поступления, всего</t>
  </si>
  <si>
    <t xml:space="preserve">расходы на закупку товаров, работ, услуг, всего </t>
  </si>
  <si>
    <t>связь, интернет</t>
  </si>
  <si>
    <t>коммунальные услуги</t>
  </si>
  <si>
    <t>работы, услуги по содержанию имущества</t>
  </si>
  <si>
    <t>прочие работы, услуги</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</si>
  <si>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</si>
  <si>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</si>
  <si>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</si>
  <si>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материальных запасов для целей капитальных вложений</t>
  </si>
  <si>
    <t>увеличение стоимости прочих оборотных запасов (материалов)</t>
  </si>
  <si>
    <t xml:space="preserve">Выплаты, уменьшающие доход, всего </t>
  </si>
  <si>
    <t xml:space="preserve">налог на прибыль </t>
  </si>
  <si>
    <t>налог на добавленную стоимость</t>
  </si>
  <si>
    <t>прочие налоги, уменьшающие доход</t>
  </si>
  <si>
    <t>Прочие выплаты, всего</t>
  </si>
  <si>
    <t>на 2020 г. (текущий финансовый год)</t>
  </si>
  <si>
    <t>на 2021 г. (первый год планового периода)</t>
  </si>
  <si>
    <t>на 2022 г. (второй год планового периода)</t>
  </si>
  <si>
    <t>1.4.1.</t>
  </si>
  <si>
    <t xml:space="preserve">           </t>
  </si>
  <si>
    <t>Коды</t>
  </si>
  <si>
    <t>Дата</t>
  </si>
  <si>
    <t>по Сводному реестру</t>
  </si>
  <si>
    <t>глава по БК</t>
  </si>
  <si>
    <t>ИНН</t>
  </si>
  <si>
    <t>КПП</t>
  </si>
  <si>
    <t>Единица измерения: руб</t>
  </si>
  <si>
    <t>по ОКЕИ</t>
  </si>
  <si>
    <r>
      <t xml:space="preserve">Орган, осуществляющий функции и полномочия учредителя  </t>
    </r>
    <r>
      <rPr>
        <u/>
        <sz val="12"/>
        <color theme="1"/>
        <rFont val="Times New Roman"/>
        <family val="1"/>
        <charset val="204"/>
      </rPr>
      <t>Комитет по физической культуре и спорту Администрации города Димитровграда Ульяноской области</t>
    </r>
  </si>
  <si>
    <t>УТВЕРЖДАЮ</t>
  </si>
  <si>
    <t>(наименование должности уполномоченного лица)</t>
  </si>
  <si>
    <t>(наименование органа-учредителя (учреждения)</t>
  </si>
  <si>
    <t>Комитета по физической культуре и спорту Администрации города Димитровграда Ульяновской области</t>
  </si>
  <si>
    <t>(подпись)        (расшифровка подписи)</t>
  </si>
  <si>
    <t xml:space="preserve">           на 2020 г. и плановый период 2021 и 2022 годов</t>
  </si>
  <si>
    <t xml:space="preserve">            План финансово-хозяйственной деятельности </t>
  </si>
  <si>
    <t>транспортные расходы</t>
  </si>
  <si>
    <t>арендная плата за пользование имуществом</t>
  </si>
  <si>
    <t>увеличение стоимости основных средств</t>
  </si>
  <si>
    <t>увеличение стоимости строительных материалов</t>
  </si>
  <si>
    <t>увеличение стоимости мягкого инвентаря</t>
  </si>
  <si>
    <t>увеличение стоимости неисключительных прав на результаты интелектуальной деятельности с определенным сроком полезного использования</t>
  </si>
  <si>
    <t>услуги, работы для целей капитальных вложений</t>
  </si>
  <si>
    <t>Проверка:</t>
  </si>
  <si>
    <r>
      <t xml:space="preserve">Учреждение </t>
    </r>
    <r>
      <rPr>
        <u/>
        <sz val="12"/>
        <color theme="1"/>
        <rFont val="Times New Roman"/>
        <family val="1"/>
        <charset val="204"/>
      </rPr>
      <t>Муниципальное бюджетное учреждение Спортивная школа  города Димитровграда имени Жанны Борисовны Лобановой</t>
    </r>
  </si>
  <si>
    <t>увеличение стоимости прочих материальных запасов однократного применения</t>
  </si>
  <si>
    <t>Директор</t>
  </si>
  <si>
    <t>Ж.А.Кузьмина</t>
  </si>
  <si>
    <t>Гл.экономист</t>
  </si>
  <si>
    <t>Аннина Е.М.</t>
  </si>
  <si>
    <t>6-47-35</t>
  </si>
  <si>
    <t>Председатель</t>
  </si>
  <si>
    <t>_____________  Волков И.Ю.</t>
  </si>
  <si>
    <t>от "14" сентября 2020 г.</t>
  </si>
  <si>
    <t xml:space="preserve"> 14.09.2020</t>
  </si>
  <si>
    <t>Управление финансов и муниципальных закупок города Димитровграда Ульяновской области</t>
  </si>
  <si>
    <t>(наименование органа, исполняющего бюджет)</t>
  </si>
  <si>
    <t>Операции организаций</t>
  </si>
  <si>
    <t>на 17.09.2020 г.</t>
  </si>
  <si>
    <t>Организация: Муниципальное бюджетное учреждение спортивная школа города Димитровграда имени Жанны Борисовны Лобановой</t>
  </si>
  <si>
    <t>Тип организации: Все организации</t>
  </si>
  <si>
    <t>Единица измерения руб.</t>
  </si>
  <si>
    <t>КВР</t>
  </si>
  <si>
    <t>КОСГУ</t>
  </si>
  <si>
    <t>Поступления - План с изменениями 2020 год</t>
  </si>
  <si>
    <t>Выплаты - План с изменениями 2020 год</t>
  </si>
  <si>
    <t>000</t>
  </si>
  <si>
    <t>121</t>
  </si>
  <si>
    <t>131</t>
  </si>
  <si>
    <t>152</t>
  </si>
  <si>
    <t>111</t>
  </si>
  <si>
    <t>211</t>
  </si>
  <si>
    <t>266</t>
  </si>
  <si>
    <t>112</t>
  </si>
  <si>
    <t>226</t>
  </si>
  <si>
    <t>113</t>
  </si>
  <si>
    <t>119</t>
  </si>
  <si>
    <t>213</t>
  </si>
  <si>
    <t>244</t>
  </si>
  <si>
    <t>221</t>
  </si>
  <si>
    <t>222</t>
  </si>
  <si>
    <t>223</t>
  </si>
  <si>
    <t>224</t>
  </si>
  <si>
    <t>225</t>
  </si>
  <si>
    <t>310</t>
  </si>
  <si>
    <t>345</t>
  </si>
  <si>
    <t>346</t>
  </si>
  <si>
    <t>349</t>
  </si>
  <si>
    <t>853</t>
  </si>
  <si>
    <t>291</t>
  </si>
  <si>
    <t>292</t>
  </si>
  <si>
    <t>293</t>
  </si>
  <si>
    <t>Итого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</si>
</sst>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hh:mm"/>
  </numFmts>
  <fonts count="17"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u/>
      <sz val="11"/>
      <color theme="10"/>
      <name val="Calibri"/>
      <family val="2"/>
      <charset val="204"/>
    </font>
    <font>
      <u/>
      <sz val="12"/>
      <color theme="10"/>
      <name val="Times New Roman"/>
      <family val="1"/>
      <charset val="204"/>
    </font>
    <font>
      <sz val="11"/>
      <color theme="1"/>
      <name val="Times New Roman"/>
      <family val="1"/>
      <charset val="204"/>
    </font>
    <font>
      <sz val="10"/>
      <color theme="1"/>
      <name val="Times New Roman"/>
      <family val="1"/>
      <charset val="204"/>
    </font>
    <font>
      <b/>
      <sz val="12"/>
      <color theme="1"/>
      <name val="Times New Roman"/>
      <family val="1"/>
      <charset val="204"/>
    </font>
    <font>
      <u/>
      <sz val="12"/>
      <color theme="1"/>
      <name val="Times New Roman"/>
      <family val="1"/>
      <charset val="204"/>
    </font>
    <font>
      <sz val="9"/>
      <color indexed="81"/>
      <name val="Tahoma"/>
      <charset val="1"/>
    </font>
    <font>
      <sz val="8.5"/>
      <name val="MS Sans Serif"/>
    </font>
    <font>
      <sz val="8"/>
      <name val="Arial Cyr"/>
    </font>
    <font>
      <b/>
      <sz val="11"/>
      <name val="Times New Roman"/>
    </font>
    <font>
      <b/>
      <sz val="8.5"/>
      <name val="MS Sans Serif"/>
    </font>
    <font>
      <sz val="8"/>
      <name val="Arial Narrow"/>
    </font>
    <font>
      <b/>
      <sz val="8"/>
      <name val="MS Sans Serif"/>
    </font>
    <font>
      <b/>
      <sz val="8"/>
      <name val="Arial Narrow"/>
    </font>
  </fonts>
  <fills count="2">
    <fill>
      <patternFill patternType="none"/>
    </fill>
    <fill>
      <patternFill patternType="gray125"/>
    </fill>
  </fills>
  <borders count="12">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96">
    <xf numFmtId="0" fontId="0" fillId="0" borderId="0" xfId="0"/>
    <xf numFmtId="0" fontId="2" fillId="0" borderId="0" xfId="0" applyFont="1"/>
    <xf numFmtId="0" fontId="2" fillId="0" borderId="2" xfId="0" applyFont="1" applyBorder="1" applyAlignment="1">
      <alignment horizontal="center" vertical="top" wrapText="1"/>
    </xf>
    <xf numFmtId="0" fontId="2" fillId="0" borderId="2" xfId="0" applyFont="1" applyBorder="1" applyAlignment="1">
      <alignment vertical="top" wrapText="1"/>
    </xf>
    <xf numFmtId="0" fontId="2" fillId="0" borderId="0" xfId="0" applyFont="1" applyAlignment="1">
      <alignment wrapText="1"/>
    </xf>
    <xf numFmtId="0" fontId="2" fillId="0" borderId="4" xfId="0" applyFont="1" applyBorder="1" applyAlignment="1">
      <alignment horizontal="center" vertical="top" wrapText="1"/>
    </xf>
    <xf numFmtId="0" fontId="4" fillId="0" borderId="4" xfId="1" applyFont="1" applyBorder="1" applyAlignment="1" applyProtection="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4" xfId="0" applyFont="1" applyBorder="1" applyAlignment="1">
      <alignment vertical="top" wrapText="1"/>
    </xf>
    <xf numFmtId="0" fontId="2" fillId="0" borderId="4" xfId="0" applyFont="1" applyBorder="1" applyAlignment="1">
      <alignment horizontal="left" vertical="top" wrapText="1" indent="2"/>
    </xf>
    <xf numFmtId="0" fontId="2" fillId="0" borderId="4" xfId="0" applyFont="1" applyBorder="1" applyAlignment="1">
      <alignment horizontal="left" vertical="top" wrapText="1" indent="4"/>
    </xf>
    <xf numFmtId="0" fontId="4" fillId="0" borderId="4" xfId="1" applyFont="1" applyBorder="1" applyAlignment="1" applyProtection="1">
      <alignment horizontal="left" vertical="top" wrapText="1" indent="2"/>
    </xf>
    <xf numFmtId="0" fontId="2" fillId="0" borderId="4" xfId="0" applyFont="1" applyBorder="1" applyAlignment="1">
      <alignment horizontal="left" vertical="top" wrapText="1" indent="6"/>
    </xf>
    <xf numFmtId="0" fontId="4" fillId="0" borderId="4" xfId="1" applyFont="1" applyBorder="1" applyAlignment="1" applyProtection="1">
      <alignment horizontal="left" vertical="top" wrapText="1" indent="4"/>
    </xf>
    <xf numFmtId="0" fontId="4" fillId="0" borderId="4" xfId="1" applyFont="1" applyBorder="1" applyAlignment="1" applyProtection="1">
      <alignment horizontal="left" vertical="top" wrapText="1" indent="6"/>
    </xf>
    <xf numFmtId="0" fontId="2" fillId="0" borderId="0" xfId="0" applyFont="1" applyAlignment="1">
      <alignment horizontal="center"/>
    </xf>
    <xf numFmtId="0" fontId="6" fillId="0" borderId="0" xfId="0" applyFont="1"/>
    <xf numFmtId="0" fontId="6" fillId="0" borderId="0" xfId="0" applyFont="1" applyAlignment="1">
      <alignment horizontal="center"/>
    </xf>
    <xf numFmtId="0" fontId="2" fillId="0" borderId="0" xfId="0" applyFont="1" applyBorder="1"/>
    <xf numFmtId="4" fontId="0" fillId="0" borderId="0" xfId="0" applyNumberFormat="1"/>
    <xf numFmtId="4" fontId="2" fillId="0" borderId="4" xfId="0" applyNumberFormat="1" applyFont="1" applyBorder="1" applyAlignment="1">
      <alignment horizontal="center" vertical="top" wrapText="1"/>
    </xf>
    <xf numFmtId="4" fontId="2" fillId="0" borderId="4" xfId="0" applyNumberFormat="1" applyFont="1" applyBorder="1" applyAlignment="1">
      <alignment wrapText="1"/>
    </xf>
    <xf numFmtId="4" fontId="2" fillId="0" borderId="4" xfId="0" applyNumberFormat="1" applyFont="1" applyBorder="1" applyAlignment="1">
      <alignment horizontal="center" wrapText="1"/>
    </xf>
    <xf numFmtId="0" fontId="7" fillId="0" borderId="4" xfId="0" applyFont="1" applyBorder="1" applyAlignment="1">
      <alignment vertical="top" wrapText="1"/>
    </xf>
    <xf numFmtId="0" fontId="7" fillId="0" borderId="4" xfId="0" applyFont="1" applyBorder="1" applyAlignment="1">
      <alignment horizontal="center" wrapText="1"/>
    </xf>
    <xf numFmtId="0" fontId="7" fillId="0" borderId="4" xfId="0" applyFont="1" applyBorder="1" applyAlignment="1">
      <alignment wrapText="1"/>
    </xf>
    <xf numFmtId="4" fontId="7" fillId="0" borderId="4" xfId="0" applyNumberFormat="1" applyFont="1" applyBorder="1" applyAlignment="1">
      <alignment wrapText="1"/>
    </xf>
    <xf numFmtId="0" fontId="1" fillId="0" borderId="0" xfId="0" applyFont="1"/>
    <xf numFmtId="0" fontId="2" fillId="0" borderId="7" xfId="0" applyFont="1" applyBorder="1" applyAlignment="1">
      <alignment vertical="top" wrapText="1"/>
    </xf>
    <xf numFmtId="0" fontId="2" fillId="0" borderId="7" xfId="0" applyFont="1" applyBorder="1" applyAlignment="1">
      <alignment wrapText="1"/>
    </xf>
    <xf numFmtId="4" fontId="2" fillId="0" borderId="7" xfId="0" applyNumberFormat="1" applyFont="1" applyBorder="1" applyAlignment="1">
      <alignment wrapText="1"/>
    </xf>
    <xf numFmtId="0" fontId="2" fillId="0" borderId="8" xfId="0" applyFont="1" applyBorder="1" applyAlignment="1">
      <alignment wrapText="1"/>
    </xf>
    <xf numFmtId="4" fontId="2" fillId="0" borderId="8" xfId="0" applyNumberFormat="1" applyFont="1" applyBorder="1" applyAlignment="1">
      <alignment wrapText="1"/>
    </xf>
    <xf numFmtId="0" fontId="2" fillId="0" borderId="8" xfId="0" applyFont="1" applyBorder="1" applyAlignment="1">
      <alignment horizontal="left" vertical="top" wrapText="1" indent="4"/>
    </xf>
    <xf numFmtId="0" fontId="2" fillId="0" borderId="8" xfId="0" applyFont="1" applyBorder="1" applyAlignment="1">
      <alignment horizontal="center" wrapText="1"/>
    </xf>
    <xf numFmtId="4" fontId="2" fillId="0" borderId="0" xfId="0" applyNumberFormat="1" applyFont="1"/>
    <xf numFmtId="4" fontId="2" fillId="0" borderId="0" xfId="0" applyNumberFormat="1" applyFont="1" applyBorder="1"/>
    <xf numFmtId="0" fontId="2" fillId="0" borderId="0" xfId="0" applyFont="1" applyAlignment="1">
      <alignment horizontal="justify"/>
    </xf>
    <xf numFmtId="0" fontId="2" fillId="0" borderId="0" xfId="0" applyFont="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right" vertical="top" wrapText="1"/>
    </xf>
    <xf numFmtId="0" fontId="2" fillId="0" borderId="0" xfId="0" applyFont="1" applyAlignment="1">
      <alignment horizontal="right"/>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2" xfId="0" applyFont="1" applyBorder="1" applyAlignment="1">
      <alignment horizontal="right" vertical="top" wrapText="1"/>
    </xf>
    <xf numFmtId="0" fontId="2" fillId="0" borderId="5" xfId="0" applyFont="1" applyBorder="1" applyAlignment="1"/>
    <xf numFmtId="4" fontId="2" fillId="0" borderId="4" xfId="0" applyNumberFormat="1"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wrapText="1"/>
    </xf>
    <xf numFmtId="4" fontId="2" fillId="0" borderId="4" xfId="0" applyNumberFormat="1" applyFont="1" applyBorder="1" applyAlignment="1">
      <alignment wrapText="1"/>
    </xf>
    <xf numFmtId="3" fontId="2" fillId="0" borderId="4" xfId="0" applyNumberFormat="1" applyFont="1" applyBorder="1" applyAlignment="1">
      <alignment horizontal="center" vertical="top" wrapText="1"/>
    </xf>
    <xf numFmtId="0" fontId="2" fillId="0" borderId="0" xfId="0" applyFont="1" applyAlignment="1">
      <alignment horizontal="center"/>
    </xf>
    <xf numFmtId="0" fontId="2" fillId="0" borderId="0" xfId="0" applyFont="1" applyAlignment="1">
      <alignment horizontal="left"/>
    </xf>
    <xf numFmtId="0" fontId="2" fillId="0" borderId="5" xfId="0" applyFont="1" applyBorder="1" applyAlignment="1">
      <alignment horizontal="left"/>
    </xf>
    <xf numFmtId="0" fontId="6" fillId="0" borderId="0" xfId="0" applyFont="1" applyAlignment="1">
      <alignment horizontal="center"/>
    </xf>
    <xf numFmtId="0" fontId="2" fillId="0" borderId="5" xfId="0" applyFont="1" applyBorder="1" applyAlignment="1">
      <alignment horizontal="left" wrapText="1"/>
    </xf>
    <xf numFmtId="0" fontId="6" fillId="0" borderId="6" xfId="0" applyFont="1" applyBorder="1" applyAlignment="1">
      <alignment horizontal="left"/>
    </xf>
    <xf numFmtId="0" fontId="6" fillId="0" borderId="0" xfId="0" applyFont="1" applyAlignment="1">
      <alignment horizontal="left"/>
    </xf>
    <xf numFmtId="4" fontId="2" fillId="0" borderId="4" xfId="0" applyNumberFormat="1" applyFont="1" applyBorder="1" applyAlignment="1">
      <alignment wrapText="1"/>
    </xf>
    <xf numFmtId="0" fontId="2" fillId="0" borderId="4" xfId="0" applyFont="1" applyBorder="1" applyAlignment="1">
      <alignment horizontal="center" vertical="top" wrapText="1"/>
    </xf>
    <xf numFmtId="4" fontId="2" fillId="0" borderId="4" xfId="0" applyNumberFormat="1" applyFont="1" applyBorder="1" applyAlignment="1">
      <alignment horizontal="center" vertical="top" wrapText="1"/>
    </xf>
    <xf numFmtId="0" fontId="2" fillId="0" borderId="4" xfId="0" applyFont="1" applyBorder="1" applyAlignment="1">
      <alignment horizontal="center" wrapText="1"/>
    </xf>
    <xf numFmtId="0" fontId="2" fillId="0" borderId="4" xfId="0" applyFont="1" applyBorder="1" applyAlignment="1">
      <alignment wrapText="1"/>
    </xf>
    <xf numFmtId="4" fontId="2" fillId="0" borderId="4" xfId="0" applyNumberFormat="1" applyFont="1" applyBorder="1" applyAlignment="1">
      <alignment horizontal="center" wrapText="1"/>
    </xf>
    <xf numFmtId="0" fontId="5" fillId="0" borderId="0" xfId="0" applyFont="1" applyAlignment="1">
      <alignment horizontal="center"/>
    </xf>
    <xf numFmtId="14" fontId="2" fillId="0" borderId="4" xfId="0" applyNumberFormat="1" applyFont="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horizontal="center"/>
    </xf>
    <xf numFmtId="4" fontId="6" fillId="0" borderId="0" xfId="0" applyNumberFormat="1" applyFont="1" applyAlignment="1">
      <alignment horizontal="center"/>
    </xf>
    <xf numFmtId="0" fontId="2" fillId="0" borderId="0" xfId="0" applyFont="1" applyAlignment="1">
      <alignment horizontal="center" wrapText="1"/>
    </xf>
    <xf numFmtId="0" fontId="2" fillId="0" borderId="0" xfId="0" applyFont="1" applyBorder="1" applyAlignment="1">
      <alignment horizontal="center"/>
    </xf>
    <xf numFmtId="4" fontId="2" fillId="0" borderId="0" xfId="0" applyNumberFormat="1" applyFont="1" applyAlignment="1">
      <alignment horizontal="center"/>
    </xf>
    <xf numFmtId="0" fontId="10" fillId="0" borderId="5" xfId="0" applyFont="1" applyBorder="1" applyAlignment="1" applyProtection="1"/>
    <xf numFmtId="0" fontId="10" fillId="0" borderId="0" xfId="0" applyFont="1" applyBorder="1" applyAlignment="1" applyProtection="1"/>
    <xf numFmtId="0" fontId="11" fillId="0" borderId="0" xfId="0" applyFont="1" applyBorder="1" applyAlignment="1" applyProtection="1"/>
    <xf numFmtId="0" fontId="12" fillId="0" borderId="0" xfId="0" applyFont="1" applyBorder="1" applyAlignment="1" applyProtection="1">
      <alignment horizontal="left"/>
    </xf>
    <xf numFmtId="0" fontId="12" fillId="0" borderId="0" xfId="0" applyFont="1" applyBorder="1" applyAlignment="1" applyProtection="1">
      <alignment horizontal="center"/>
    </xf>
    <xf numFmtId="164" fontId="12" fillId="0" borderId="0" xfId="0" applyNumberFormat="1" applyFont="1" applyBorder="1" applyAlignment="1" applyProtection="1">
      <alignment horizontal="center"/>
    </xf>
    <xf numFmtId="0" fontId="10" fillId="0" borderId="0" xfId="0" applyFont="1" applyBorder="1" applyAlignment="1" applyProtection="1">
      <alignment wrapText="1"/>
    </xf>
    <xf numFmtId="0" fontId="0" fillId="0" borderId="0" xfId="0" applyFont="1" applyBorder="1" applyAlignment="1" applyProtection="1">
      <alignment wrapText="1"/>
    </xf>
    <xf numFmtId="49" fontId="13" fillId="0" borderId="4" xfId="0" applyNumberFormat="1" applyFont="1" applyBorder="1" applyAlignment="1" applyProtection="1">
      <alignment horizontal="center" vertical="center" wrapText="1"/>
    </xf>
    <xf numFmtId="49" fontId="14" fillId="0" borderId="9" xfId="0" applyNumberFormat="1" applyFont="1" applyBorder="1" applyAlignment="1" applyProtection="1">
      <alignment horizontal="center" vertical="center" wrapText="1"/>
    </xf>
    <xf numFmtId="4" fontId="14" fillId="0" borderId="9" xfId="0" applyNumberFormat="1" applyFont="1" applyBorder="1" applyAlignment="1" applyProtection="1">
      <alignment horizontal="right" vertical="center" wrapText="1"/>
    </xf>
    <xf numFmtId="49" fontId="15" fillId="0" borderId="10" xfId="0" applyNumberFormat="1" applyFont="1" applyBorder="1" applyAlignment="1" applyProtection="1">
      <alignment horizontal="center"/>
    </xf>
    <xf numFmtId="49" fontId="16" fillId="0" borderId="11" xfId="0" applyNumberFormat="1" applyFont="1" applyBorder="1" applyAlignment="1" applyProtection="1">
      <alignment horizontal="center"/>
    </xf>
    <xf numFmtId="4" fontId="16" fillId="0" borderId="11" xfId="0" applyNumberFormat="1" applyFont="1" applyBorder="1" applyAlignment="1" applyProtection="1">
      <alignment horizontal="right"/>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19050</xdr:colOff>
      <xdr:row>36</xdr:row>
      <xdr:rowOff>47625</xdr:rowOff>
    </xdr:to>
    <xdr:grpSp>
      <xdr:nvGrpSpPr>
        <xdr:cNvPr id="2" name="Group 1"/>
        <xdr:cNvGrpSpPr>
          <a:grpSpLocks/>
        </xdr:cNvGrpSpPr>
      </xdr:nvGrpSpPr>
      <xdr:grpSpPr bwMode="auto">
        <a:xfrm>
          <a:off x="0" y="6924675"/>
          <a:ext cx="4248150" cy="371475"/>
          <a:chOff x="0" y="0"/>
          <a:chExt cx="1023" cy="255"/>
        </a:xfrm>
      </xdr:grpSpPr>
      <xdr:sp macro="" textlink="">
        <xdr:nvSpPr>
          <xdr:cNvPr id="3" name="Text Box 2"/>
          <xdr:cNvSpPr txBox="1">
            <a:spLocks noChangeArrowheads="1"/>
          </xdr:cNvSpPr>
        </xdr:nvSpPr>
        <xdr:spPr bwMode="auto">
          <a:xfrm>
            <a:off x="1"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4" name="Text Box 3"/>
          <xdr:cNvSpPr txBox="1">
            <a:spLocks noChangeArrowheads="1"/>
          </xdr:cNvSpPr>
        </xdr:nvSpPr>
        <xdr:spPr bwMode="auto">
          <a:xfrm>
            <a:off x="428" y="1"/>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5" name="Text Box 4"/>
          <xdr:cNvSpPr txBox="1">
            <a:spLocks noChangeArrowheads="1"/>
          </xdr:cNvSpPr>
        </xdr:nvSpPr>
        <xdr:spPr bwMode="auto">
          <a:xfrm>
            <a:off x="428" y="94"/>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6" name="Line 5"/>
          <xdr:cNvSpPr>
            <a:spLocks noChangeShapeType="1"/>
          </xdr:cNvSpPr>
        </xdr:nvSpPr>
        <xdr:spPr bwMode="auto">
          <a:xfrm>
            <a:off x="428" y="94"/>
            <a:ext cx="17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 name="Text Box 6"/>
          <xdr:cNvSpPr txBox="1">
            <a:spLocks noChangeArrowheads="1"/>
          </xdr:cNvSpPr>
        </xdr:nvSpPr>
        <xdr:spPr bwMode="auto">
          <a:xfrm>
            <a:off x="662"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8" name="Text Box 7"/>
          <xdr:cNvSpPr txBox="1">
            <a:spLocks noChangeArrowheads="1"/>
          </xdr:cNvSpPr>
        </xdr:nvSpPr>
        <xdr:spPr bwMode="auto">
          <a:xfrm>
            <a:off x="662" y="94"/>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 name="Line 8"/>
          <xdr:cNvSpPr>
            <a:spLocks noChangeShapeType="1"/>
          </xdr:cNvSpPr>
        </xdr:nvSpPr>
        <xdr:spPr bwMode="auto">
          <a:xfrm>
            <a:off x="662" y="94"/>
            <a:ext cx="36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37</xdr:row>
      <xdr:rowOff>76200</xdr:rowOff>
    </xdr:from>
    <xdr:to>
      <xdr:col>7</xdr:col>
      <xdr:colOff>19050</xdr:colOff>
      <xdr:row>39</xdr:row>
      <xdr:rowOff>95250</xdr:rowOff>
    </xdr:to>
    <xdr:grpSp>
      <xdr:nvGrpSpPr>
        <xdr:cNvPr id="10" name="Group 9"/>
        <xdr:cNvGrpSpPr>
          <a:grpSpLocks/>
        </xdr:cNvGrpSpPr>
      </xdr:nvGrpSpPr>
      <xdr:grpSpPr bwMode="auto">
        <a:xfrm>
          <a:off x="0" y="7486650"/>
          <a:ext cx="4248150" cy="342900"/>
          <a:chOff x="0" y="0"/>
          <a:chExt cx="1023" cy="255"/>
        </a:xfrm>
      </xdr:grpSpPr>
      <xdr:sp macro="" textlink="">
        <xdr:nvSpPr>
          <xdr:cNvPr id="11" name="Text Box 10"/>
          <xdr:cNvSpPr txBox="1">
            <a:spLocks noChangeArrowheads="1"/>
          </xdr:cNvSpPr>
        </xdr:nvSpPr>
        <xdr:spPr bwMode="auto">
          <a:xfrm>
            <a:off x="1"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Исполнитель</a:t>
            </a:r>
          </a:p>
        </xdr:txBody>
      </xdr:sp>
      <xdr:sp macro="" textlink="">
        <xdr:nvSpPr>
          <xdr:cNvPr id="12" name="Text Box 11"/>
          <xdr:cNvSpPr txBox="1">
            <a:spLocks noChangeArrowheads="1"/>
          </xdr:cNvSpPr>
        </xdr:nvSpPr>
        <xdr:spPr bwMode="auto">
          <a:xfrm>
            <a:off x="428" y="1"/>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3" name="Text Box 12"/>
          <xdr:cNvSpPr txBox="1">
            <a:spLocks noChangeArrowheads="1"/>
          </xdr:cNvSpPr>
        </xdr:nvSpPr>
        <xdr:spPr bwMode="auto">
          <a:xfrm>
            <a:off x="428" y="94"/>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14" name="Line 13"/>
          <xdr:cNvSpPr>
            <a:spLocks noChangeShapeType="1"/>
          </xdr:cNvSpPr>
        </xdr:nvSpPr>
        <xdr:spPr bwMode="auto">
          <a:xfrm>
            <a:off x="428" y="94"/>
            <a:ext cx="17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5" name="Text Box 14"/>
          <xdr:cNvSpPr txBox="1">
            <a:spLocks noChangeArrowheads="1"/>
          </xdr:cNvSpPr>
        </xdr:nvSpPr>
        <xdr:spPr bwMode="auto">
          <a:xfrm>
            <a:off x="662"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16" name="Text Box 15"/>
          <xdr:cNvSpPr txBox="1">
            <a:spLocks noChangeArrowheads="1"/>
          </xdr:cNvSpPr>
        </xdr:nvSpPr>
        <xdr:spPr bwMode="auto">
          <a:xfrm>
            <a:off x="662" y="94"/>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17" name="Line 16"/>
          <xdr:cNvSpPr>
            <a:spLocks noChangeShapeType="1"/>
          </xdr:cNvSpPr>
        </xdr:nvSpPr>
        <xdr:spPr bwMode="auto">
          <a:xfrm>
            <a:off x="662" y="94"/>
            <a:ext cx="36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opLeftCell="A12" workbookViewId="0">
      <selection activeCell="C32" sqref="C32"/>
    </sheetView>
  </sheetViews>
  <sheetFormatPr defaultRowHeight="15.75" x14ac:dyDescent="0.25"/>
  <cols>
    <col min="1" max="1" width="56.28515625" style="1" customWidth="1"/>
    <col min="2" max="2" width="31.85546875" style="1" customWidth="1"/>
    <col min="3" max="3" width="25.140625" style="1" customWidth="1"/>
    <col min="4" max="16384" width="9.140625" style="1"/>
  </cols>
  <sheetData>
    <row r="1" spans="1:3" x14ac:dyDescent="0.25">
      <c r="A1" s="38"/>
    </row>
    <row r="2" spans="1:3" x14ac:dyDescent="0.25">
      <c r="B2" s="62" t="s">
        <v>129</v>
      </c>
      <c r="C2" s="62"/>
    </row>
    <row r="3" spans="1:3" x14ac:dyDescent="0.25">
      <c r="B3" s="63" t="s">
        <v>151</v>
      </c>
      <c r="C3" s="63"/>
    </row>
    <row r="4" spans="1:3" s="17" customFormat="1" ht="12.75" x14ac:dyDescent="0.2">
      <c r="B4" s="64" t="s">
        <v>130</v>
      </c>
      <c r="C4" s="64"/>
    </row>
    <row r="5" spans="1:3" ht="48.75" customHeight="1" x14ac:dyDescent="0.25">
      <c r="B5" s="65" t="s">
        <v>132</v>
      </c>
      <c r="C5" s="65"/>
    </row>
    <row r="6" spans="1:3" s="17" customFormat="1" ht="12.75" x14ac:dyDescent="0.2">
      <c r="B6" s="66" t="s">
        <v>131</v>
      </c>
      <c r="C6" s="66"/>
    </row>
    <row r="7" spans="1:3" x14ac:dyDescent="0.25">
      <c r="B7" s="62" t="s">
        <v>152</v>
      </c>
      <c r="C7" s="62"/>
    </row>
    <row r="8" spans="1:3" s="17" customFormat="1" ht="12.75" x14ac:dyDescent="0.2">
      <c r="B8" s="67" t="s">
        <v>133</v>
      </c>
      <c r="C8" s="67"/>
    </row>
    <row r="9" spans="1:3" x14ac:dyDescent="0.25">
      <c r="C9" s="38"/>
    </row>
    <row r="10" spans="1:3" x14ac:dyDescent="0.25">
      <c r="B10" s="62" t="str">
        <f>A31</f>
        <v>от "14" сентября 2020 г.</v>
      </c>
      <c r="C10" s="62"/>
    </row>
    <row r="11" spans="1:3" x14ac:dyDescent="0.25">
      <c r="A11" s="38"/>
    </row>
    <row r="12" spans="1:3" x14ac:dyDescent="0.25">
      <c r="A12" s="38" t="s">
        <v>119</v>
      </c>
    </row>
    <row r="13" spans="1:3" x14ac:dyDescent="0.25">
      <c r="A13" s="38"/>
    </row>
    <row r="14" spans="1:3" x14ac:dyDescent="0.25">
      <c r="A14" s="38"/>
    </row>
    <row r="15" spans="1:3" x14ac:dyDescent="0.25">
      <c r="A15" s="38"/>
    </row>
    <row r="16" spans="1:3" x14ac:dyDescent="0.25">
      <c r="A16" s="38"/>
    </row>
    <row r="17" spans="1:3" x14ac:dyDescent="0.25">
      <c r="A17" s="38"/>
    </row>
    <row r="18" spans="1:3" x14ac:dyDescent="0.25">
      <c r="A18" s="38"/>
    </row>
    <row r="19" spans="1:3" x14ac:dyDescent="0.25">
      <c r="A19" s="38"/>
    </row>
    <row r="20" spans="1:3" x14ac:dyDescent="0.25">
      <c r="A20" s="38"/>
    </row>
    <row r="21" spans="1:3" x14ac:dyDescent="0.25">
      <c r="A21" s="38"/>
    </row>
    <row r="22" spans="1:3" x14ac:dyDescent="0.25">
      <c r="A22" s="38"/>
    </row>
    <row r="23" spans="1:3" x14ac:dyDescent="0.25">
      <c r="A23" s="38"/>
    </row>
    <row r="24" spans="1:3" x14ac:dyDescent="0.25">
      <c r="A24" s="38"/>
    </row>
    <row r="25" spans="1:3" x14ac:dyDescent="0.25">
      <c r="A25" s="38"/>
    </row>
    <row r="26" spans="1:3" x14ac:dyDescent="0.25">
      <c r="A26" s="43"/>
    </row>
    <row r="27" spans="1:3" x14ac:dyDescent="0.25">
      <c r="A27" s="61" t="s">
        <v>135</v>
      </c>
      <c r="B27" s="61"/>
      <c r="C27" s="61"/>
    </row>
    <row r="28" spans="1:3" x14ac:dyDescent="0.25">
      <c r="A28" s="61" t="s">
        <v>134</v>
      </c>
      <c r="B28" s="61"/>
      <c r="C28" s="61"/>
    </row>
    <row r="29" spans="1:3" ht="16.5" thickBot="1" x14ac:dyDescent="0.3">
      <c r="A29" s="38"/>
    </row>
    <row r="30" spans="1:3" ht="16.5" thickBot="1" x14ac:dyDescent="0.3">
      <c r="A30" s="39"/>
      <c r="B30" s="40"/>
      <c r="C30" s="41" t="s">
        <v>120</v>
      </c>
    </row>
    <row r="31" spans="1:3" ht="16.5" thickBot="1" x14ac:dyDescent="0.3">
      <c r="A31" s="16" t="s">
        <v>153</v>
      </c>
      <c r="B31" s="42" t="s">
        <v>121</v>
      </c>
      <c r="C31" s="53" t="s">
        <v>154</v>
      </c>
    </row>
    <row r="32" spans="1:3" ht="63.75" thickBot="1" x14ac:dyDescent="0.3">
      <c r="A32" s="4" t="s">
        <v>128</v>
      </c>
      <c r="B32" s="42" t="s">
        <v>122</v>
      </c>
      <c r="C32" s="3"/>
    </row>
    <row r="33" spans="1:3" ht="16.5" thickBot="1" x14ac:dyDescent="0.3">
      <c r="A33" s="4"/>
      <c r="B33" s="42" t="s">
        <v>123</v>
      </c>
      <c r="C33" s="3"/>
    </row>
    <row r="34" spans="1:3" ht="16.5" thickBot="1" x14ac:dyDescent="0.3">
      <c r="A34" s="39"/>
      <c r="B34" s="42" t="s">
        <v>122</v>
      </c>
      <c r="C34" s="3"/>
    </row>
    <row r="35" spans="1:3" ht="16.5" thickBot="1" x14ac:dyDescent="0.3">
      <c r="A35" s="39"/>
      <c r="B35" s="42" t="s">
        <v>124</v>
      </c>
      <c r="C35" s="3">
        <v>7302030413</v>
      </c>
    </row>
    <row r="36" spans="1:3" ht="48" thickBot="1" x14ac:dyDescent="0.3">
      <c r="A36" s="39" t="s">
        <v>144</v>
      </c>
      <c r="B36" s="42" t="s">
        <v>125</v>
      </c>
      <c r="C36" s="3">
        <v>730201001</v>
      </c>
    </row>
    <row r="37" spans="1:3" ht="16.5" thickBot="1" x14ac:dyDescent="0.3">
      <c r="A37" s="39" t="s">
        <v>126</v>
      </c>
      <c r="B37" s="42" t="s">
        <v>127</v>
      </c>
      <c r="C37" s="2">
        <v>383</v>
      </c>
    </row>
    <row r="38" spans="1:3" x14ac:dyDescent="0.25">
      <c r="A38" s="38"/>
    </row>
  </sheetData>
  <mergeCells count="10">
    <mergeCell ref="A27:C27"/>
    <mergeCell ref="A28:C28"/>
    <mergeCell ref="B2:C2"/>
    <mergeCell ref="B3:C3"/>
    <mergeCell ref="B4:C4"/>
    <mergeCell ref="B5:C5"/>
    <mergeCell ref="B6:C6"/>
    <mergeCell ref="B7:C7"/>
    <mergeCell ref="B8:C8"/>
    <mergeCell ref="B10:C10"/>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3"/>
  <sheetViews>
    <sheetView workbookViewId="0">
      <pane xSplit="2" ySplit="4" topLeftCell="C52" activePane="bottomRight" state="frozen"/>
      <selection pane="topRight" activeCell="C1" sqref="C1"/>
      <selection pane="bottomLeft" activeCell="A5" sqref="A5"/>
      <selection pane="bottomRight" activeCell="E63" sqref="E63"/>
    </sheetView>
  </sheetViews>
  <sheetFormatPr defaultRowHeight="15" x14ac:dyDescent="0.25"/>
  <cols>
    <col min="1" max="1" width="33.140625" customWidth="1"/>
    <col min="3" max="3" width="16.85546875" customWidth="1"/>
    <col min="4" max="4" width="18.28515625" customWidth="1"/>
    <col min="5" max="5" width="17.28515625" style="20" bestFit="1" customWidth="1"/>
    <col min="6" max="7" width="15.140625" style="20" bestFit="1" customWidth="1"/>
    <col min="8" max="8" width="13.5703125" style="20" customWidth="1"/>
  </cols>
  <sheetData>
    <row r="1" spans="1:8" x14ac:dyDescent="0.25">
      <c r="A1" s="74" t="s">
        <v>46</v>
      </c>
      <c r="B1" s="74"/>
      <c r="C1" s="74"/>
      <c r="D1" s="74"/>
      <c r="E1" s="74"/>
      <c r="F1" s="74"/>
      <c r="G1" s="74"/>
      <c r="H1" s="74"/>
    </row>
    <row r="3" spans="1:8" ht="15.75" x14ac:dyDescent="0.25">
      <c r="A3" s="69" t="s">
        <v>0</v>
      </c>
      <c r="B3" s="69" t="s">
        <v>1</v>
      </c>
      <c r="C3" s="69" t="s">
        <v>97</v>
      </c>
      <c r="D3" s="69" t="s">
        <v>98</v>
      </c>
      <c r="E3" s="70" t="s">
        <v>2</v>
      </c>
      <c r="F3" s="70"/>
      <c r="G3" s="70"/>
      <c r="H3" s="70"/>
    </row>
    <row r="4" spans="1:8" ht="63" x14ac:dyDescent="0.25">
      <c r="A4" s="69"/>
      <c r="B4" s="69"/>
      <c r="C4" s="69"/>
      <c r="D4" s="69"/>
      <c r="E4" s="21" t="s">
        <v>43</v>
      </c>
      <c r="F4" s="21" t="s">
        <v>44</v>
      </c>
      <c r="G4" s="21" t="s">
        <v>45</v>
      </c>
      <c r="H4" s="21" t="s">
        <v>3</v>
      </c>
    </row>
    <row r="5" spans="1:8" ht="15.75" x14ac:dyDescent="0.25">
      <c r="A5" s="5">
        <v>1</v>
      </c>
      <c r="B5" s="5">
        <v>2</v>
      </c>
      <c r="C5" s="5">
        <v>3</v>
      </c>
      <c r="D5" s="5">
        <v>4</v>
      </c>
      <c r="E5" s="60">
        <v>5</v>
      </c>
      <c r="F5" s="60">
        <v>6</v>
      </c>
      <c r="G5" s="60">
        <v>7</v>
      </c>
      <c r="H5" s="60">
        <v>8</v>
      </c>
    </row>
    <row r="6" spans="1:8" ht="31.5" x14ac:dyDescent="0.25">
      <c r="A6" s="10" t="s">
        <v>95</v>
      </c>
      <c r="B6" s="7">
        <v>1</v>
      </c>
      <c r="C6" s="7" t="s">
        <v>4</v>
      </c>
      <c r="D6" s="7" t="s">
        <v>4</v>
      </c>
      <c r="E6" s="22">
        <v>173878.43</v>
      </c>
      <c r="F6" s="22"/>
      <c r="G6" s="22"/>
      <c r="H6" s="22"/>
    </row>
    <row r="7" spans="1:8" ht="31.5" x14ac:dyDescent="0.25">
      <c r="A7" s="10" t="s">
        <v>96</v>
      </c>
      <c r="B7" s="7">
        <v>2</v>
      </c>
      <c r="C7" s="7" t="s">
        <v>4</v>
      </c>
      <c r="D7" s="7" t="s">
        <v>4</v>
      </c>
      <c r="E7" s="22">
        <f>E6+E8-E25</f>
        <v>0</v>
      </c>
      <c r="F7" s="22">
        <f>F6+F8-F25</f>
        <v>0</v>
      </c>
      <c r="G7" s="22">
        <f>G6+G8-G25</f>
        <v>0</v>
      </c>
      <c r="H7" s="22"/>
    </row>
    <row r="8" spans="1:8" s="28" customFormat="1" ht="15.75" x14ac:dyDescent="0.25">
      <c r="A8" s="24" t="s">
        <v>5</v>
      </c>
      <c r="B8" s="25">
        <v>1000</v>
      </c>
      <c r="C8" s="26"/>
      <c r="D8" s="26"/>
      <c r="E8" s="27">
        <f>E9+E11+E15+E16+E17+E21</f>
        <v>22706795.390000001</v>
      </c>
      <c r="F8" s="27">
        <f>F9+F11+F15+F16+F17+F21</f>
        <v>21698204.09</v>
      </c>
      <c r="G8" s="27">
        <f>G9+G11+G15+G16+G17+G21</f>
        <v>21716310.09</v>
      </c>
      <c r="H8" s="27"/>
    </row>
    <row r="9" spans="1:8" ht="15.75" x14ac:dyDescent="0.25">
      <c r="A9" s="10" t="s">
        <v>6</v>
      </c>
      <c r="B9" s="71">
        <v>1100</v>
      </c>
      <c r="C9" s="71">
        <v>120</v>
      </c>
      <c r="D9" s="72">
        <v>121</v>
      </c>
      <c r="E9" s="68">
        <v>978384</v>
      </c>
      <c r="F9" s="68">
        <v>978384</v>
      </c>
      <c r="G9" s="68">
        <v>978384</v>
      </c>
      <c r="H9" s="68"/>
    </row>
    <row r="10" spans="1:8" ht="31.5" x14ac:dyDescent="0.25">
      <c r="A10" s="10" t="s">
        <v>7</v>
      </c>
      <c r="B10" s="71"/>
      <c r="C10" s="71"/>
      <c r="D10" s="72"/>
      <c r="E10" s="68"/>
      <c r="F10" s="68"/>
      <c r="G10" s="68"/>
      <c r="H10" s="68"/>
    </row>
    <row r="11" spans="1:8" ht="47.25" x14ac:dyDescent="0.25">
      <c r="A11" s="10" t="s">
        <v>8</v>
      </c>
      <c r="B11" s="7">
        <v>1200</v>
      </c>
      <c r="C11" s="7">
        <v>130</v>
      </c>
      <c r="D11" s="8">
        <v>131</v>
      </c>
      <c r="E11" s="22">
        <f>SUM(E12:E14)</f>
        <v>20864739.57</v>
      </c>
      <c r="F11" s="22">
        <f>SUM(F12:F14)</f>
        <v>20719820.09</v>
      </c>
      <c r="G11" s="22">
        <f>SUM(G12:G14)</f>
        <v>20737926.09</v>
      </c>
      <c r="H11" s="22"/>
    </row>
    <row r="12" spans="1:8" ht="15.75" x14ac:dyDescent="0.25">
      <c r="A12" s="11" t="s">
        <v>6</v>
      </c>
      <c r="B12" s="71">
        <v>1210</v>
      </c>
      <c r="C12" s="71">
        <v>130</v>
      </c>
      <c r="D12" s="72">
        <v>131</v>
      </c>
      <c r="E12" s="68">
        <f>19095411.87+650000+684097.7</f>
        <v>20429509.57</v>
      </c>
      <c r="F12" s="68">
        <v>20267181.09</v>
      </c>
      <c r="G12" s="68">
        <v>20267181.09</v>
      </c>
      <c r="H12" s="68"/>
    </row>
    <row r="13" spans="1:8" ht="126" x14ac:dyDescent="0.25">
      <c r="A13" s="11" t="s">
        <v>9</v>
      </c>
      <c r="B13" s="71"/>
      <c r="C13" s="71"/>
      <c r="D13" s="72"/>
      <c r="E13" s="68"/>
      <c r="F13" s="68"/>
      <c r="G13" s="68"/>
      <c r="H13" s="68"/>
    </row>
    <row r="14" spans="1:8" ht="15.75" x14ac:dyDescent="0.25">
      <c r="A14" s="11" t="s">
        <v>94</v>
      </c>
      <c r="B14" s="7">
        <v>1220</v>
      </c>
      <c r="C14" s="7">
        <v>130</v>
      </c>
      <c r="D14" s="8">
        <v>131</v>
      </c>
      <c r="E14" s="22">
        <v>435230</v>
      </c>
      <c r="F14" s="22">
        <v>452639</v>
      </c>
      <c r="G14" s="22">
        <v>470745</v>
      </c>
      <c r="H14" s="22"/>
    </row>
    <row r="15" spans="1:8" ht="47.25" x14ac:dyDescent="0.25">
      <c r="A15" s="10" t="s">
        <v>10</v>
      </c>
      <c r="B15" s="7">
        <v>1300</v>
      </c>
      <c r="C15" s="7">
        <v>140</v>
      </c>
      <c r="D15" s="8"/>
      <c r="E15" s="22"/>
      <c r="F15" s="22"/>
      <c r="G15" s="22"/>
      <c r="H15" s="22"/>
    </row>
    <row r="16" spans="1:8" ht="31.5" x14ac:dyDescent="0.25">
      <c r="A16" s="10" t="s">
        <v>11</v>
      </c>
      <c r="B16" s="7">
        <v>1400</v>
      </c>
      <c r="C16" s="7">
        <v>150</v>
      </c>
      <c r="D16" s="8"/>
      <c r="E16" s="22"/>
      <c r="F16" s="22"/>
      <c r="G16" s="22"/>
      <c r="H16" s="22"/>
    </row>
    <row r="17" spans="1:8" ht="15.75" x14ac:dyDescent="0.25">
      <c r="A17" s="10" t="s">
        <v>12</v>
      </c>
      <c r="B17" s="7">
        <v>1500</v>
      </c>
      <c r="C17" s="7">
        <v>180</v>
      </c>
      <c r="D17" s="8">
        <v>152</v>
      </c>
      <c r="E17" s="22">
        <f>SUM(E18:E20)</f>
        <v>863671.82000000007</v>
      </c>
      <c r="F17" s="22">
        <f>SUM(F18:F20)</f>
        <v>0</v>
      </c>
      <c r="G17" s="22">
        <f>SUM(G18:G20)</f>
        <v>0</v>
      </c>
      <c r="H17" s="22"/>
    </row>
    <row r="18" spans="1:8" ht="15.75" x14ac:dyDescent="0.25">
      <c r="A18" s="11" t="s">
        <v>6</v>
      </c>
      <c r="B18" s="71">
        <v>1510</v>
      </c>
      <c r="C18" s="71">
        <v>180</v>
      </c>
      <c r="D18" s="72">
        <v>152</v>
      </c>
      <c r="E18" s="68">
        <f>500000+35924.69+356676.82-35924.69+6995</f>
        <v>863671.82000000007</v>
      </c>
      <c r="F18" s="68">
        <v>0</v>
      </c>
      <c r="G18" s="68">
        <v>0</v>
      </c>
      <c r="H18" s="68"/>
    </row>
    <row r="19" spans="1:8" ht="15.75" x14ac:dyDescent="0.25">
      <c r="A19" s="11" t="s">
        <v>13</v>
      </c>
      <c r="B19" s="71"/>
      <c r="C19" s="71"/>
      <c r="D19" s="72"/>
      <c r="E19" s="68"/>
      <c r="F19" s="68"/>
      <c r="G19" s="68"/>
      <c r="H19" s="68"/>
    </row>
    <row r="20" spans="1:8" ht="47.25" x14ac:dyDescent="0.25">
      <c r="A20" s="11" t="s">
        <v>14</v>
      </c>
      <c r="B20" s="7">
        <v>1520</v>
      </c>
      <c r="C20" s="7">
        <v>180</v>
      </c>
      <c r="D20" s="8"/>
      <c r="E20" s="22"/>
      <c r="F20" s="22"/>
      <c r="G20" s="22"/>
      <c r="H20" s="22"/>
    </row>
    <row r="21" spans="1:8" ht="31.5" x14ac:dyDescent="0.25">
      <c r="A21" s="10" t="s">
        <v>15</v>
      </c>
      <c r="B21" s="7">
        <v>1900</v>
      </c>
      <c r="C21" s="8"/>
      <c r="D21" s="8"/>
      <c r="E21" s="22"/>
      <c r="F21" s="22"/>
      <c r="G21" s="22"/>
      <c r="H21" s="22"/>
    </row>
    <row r="22" spans="1:8" ht="15.75" x14ac:dyDescent="0.25">
      <c r="A22" s="10" t="s">
        <v>99</v>
      </c>
      <c r="B22" s="7">
        <v>1980</v>
      </c>
      <c r="C22" s="7" t="s">
        <v>4</v>
      </c>
      <c r="D22" s="8"/>
      <c r="E22" s="22"/>
      <c r="F22" s="22"/>
      <c r="G22" s="22"/>
      <c r="H22" s="22"/>
    </row>
    <row r="23" spans="1:8" ht="15.75" x14ac:dyDescent="0.25">
      <c r="A23" s="11" t="s">
        <v>16</v>
      </c>
      <c r="B23" s="71">
        <v>1981</v>
      </c>
      <c r="C23" s="71">
        <v>510</v>
      </c>
      <c r="D23" s="72"/>
      <c r="E23" s="68"/>
      <c r="F23" s="68"/>
      <c r="G23" s="68"/>
      <c r="H23" s="73" t="s">
        <v>4</v>
      </c>
    </row>
    <row r="24" spans="1:8" ht="78.75" x14ac:dyDescent="0.25">
      <c r="A24" s="11" t="s">
        <v>17</v>
      </c>
      <c r="B24" s="71"/>
      <c r="C24" s="71"/>
      <c r="D24" s="72"/>
      <c r="E24" s="68"/>
      <c r="F24" s="68"/>
      <c r="G24" s="68"/>
      <c r="H24" s="73"/>
    </row>
    <row r="25" spans="1:8" s="28" customFormat="1" ht="15.75" x14ac:dyDescent="0.25">
      <c r="A25" s="24" t="s">
        <v>18</v>
      </c>
      <c r="B25" s="25">
        <v>2000</v>
      </c>
      <c r="C25" s="25" t="s">
        <v>4</v>
      </c>
      <c r="D25" s="26"/>
      <c r="E25" s="27">
        <f>E26+E37+E42+E47+E50</f>
        <v>22880673.82</v>
      </c>
      <c r="F25" s="27">
        <f>F26+F37+F42+F47+F50</f>
        <v>21698204.09</v>
      </c>
      <c r="G25" s="27">
        <f>G26+G37+G42+G47+G50</f>
        <v>21716310.089999996</v>
      </c>
      <c r="H25" s="27"/>
    </row>
    <row r="26" spans="1:8" ht="15.75" x14ac:dyDescent="0.25">
      <c r="A26" s="10" t="s">
        <v>6</v>
      </c>
      <c r="B26" s="71">
        <v>2100</v>
      </c>
      <c r="C26" s="71" t="s">
        <v>4</v>
      </c>
      <c r="D26" s="72"/>
      <c r="E26" s="68">
        <f>SUM(E28:E32)</f>
        <v>18543042.09</v>
      </c>
      <c r="F26" s="68">
        <f t="shared" ref="F26:G26" si="0">SUM(F28:F32)</f>
        <v>18716305.219999999</v>
      </c>
      <c r="G26" s="68">
        <f t="shared" si="0"/>
        <v>18608886.949999999</v>
      </c>
      <c r="H26" s="73" t="s">
        <v>4</v>
      </c>
    </row>
    <row r="27" spans="1:8" ht="15.75" x14ac:dyDescent="0.25">
      <c r="A27" s="10" t="s">
        <v>19</v>
      </c>
      <c r="B27" s="71"/>
      <c r="C27" s="71"/>
      <c r="D27" s="72"/>
      <c r="E27" s="68"/>
      <c r="F27" s="68"/>
      <c r="G27" s="68"/>
      <c r="H27" s="73"/>
    </row>
    <row r="28" spans="1:8" ht="15.75" x14ac:dyDescent="0.25">
      <c r="A28" s="11" t="s">
        <v>6</v>
      </c>
      <c r="B28" s="71">
        <v>2110</v>
      </c>
      <c r="C28" s="71">
        <v>111</v>
      </c>
      <c r="D28" s="72"/>
      <c r="E28" s="68">
        <f>12649083.51+316548.72+15000+46.77+650000+1639+12214.31+684097.7+5088.57</f>
        <v>14333718.58</v>
      </c>
      <c r="F28" s="68">
        <f>14562105.01+182255.04+46879</f>
        <v>14791239.049999999</v>
      </c>
      <c r="G28" s="68">
        <f>14562105.01+182255.04+46879</f>
        <v>14791239.049999999</v>
      </c>
      <c r="H28" s="73" t="s">
        <v>4</v>
      </c>
    </row>
    <row r="29" spans="1:8" ht="15.75" x14ac:dyDescent="0.25">
      <c r="A29" s="11" t="s">
        <v>20</v>
      </c>
      <c r="B29" s="71"/>
      <c r="C29" s="71"/>
      <c r="D29" s="72"/>
      <c r="E29" s="68"/>
      <c r="F29" s="68"/>
      <c r="G29" s="68"/>
      <c r="H29" s="73"/>
    </row>
    <row r="30" spans="1:8" ht="63" x14ac:dyDescent="0.25">
      <c r="A30" s="11" t="s">
        <v>21</v>
      </c>
      <c r="B30" s="7">
        <v>2120</v>
      </c>
      <c r="C30" s="7">
        <v>112</v>
      </c>
      <c r="D30" s="8"/>
      <c r="E30" s="22">
        <f>1200+55000</f>
        <v>56200</v>
      </c>
      <c r="F30" s="22">
        <f>219.35+456.45+0.01</f>
        <v>675.81</v>
      </c>
      <c r="G30" s="22">
        <v>0</v>
      </c>
      <c r="H30" s="23" t="s">
        <v>4</v>
      </c>
    </row>
    <row r="31" spans="1:8" ht="78.75" x14ac:dyDescent="0.25">
      <c r="A31" s="11" t="s">
        <v>22</v>
      </c>
      <c r="B31" s="7">
        <v>2130</v>
      </c>
      <c r="C31" s="7">
        <v>113</v>
      </c>
      <c r="D31" s="8"/>
      <c r="E31" s="22">
        <v>225500</v>
      </c>
      <c r="F31" s="22"/>
      <c r="G31" s="22"/>
      <c r="H31" s="23" t="s">
        <v>4</v>
      </c>
    </row>
    <row r="32" spans="1:8" ht="94.5" x14ac:dyDescent="0.25">
      <c r="A32" s="11" t="s">
        <v>23</v>
      </c>
      <c r="B32" s="7">
        <v>2140</v>
      </c>
      <c r="C32" s="7">
        <v>119</v>
      </c>
      <c r="D32" s="8"/>
      <c r="E32" s="22">
        <f>3824553.22+95597.71+3783.86+3688.72</f>
        <v>3927623.5100000002</v>
      </c>
      <c r="F32" s="22">
        <f>3869349.34+55041.02</f>
        <v>3924390.36</v>
      </c>
      <c r="G32" s="22">
        <f>3762606.88+55041.02</f>
        <v>3817647.9</v>
      </c>
      <c r="H32" s="23" t="s">
        <v>4</v>
      </c>
    </row>
    <row r="33" spans="1:8" ht="15.75" x14ac:dyDescent="0.25">
      <c r="A33" s="13" t="s">
        <v>6</v>
      </c>
      <c r="B33" s="71">
        <v>2141</v>
      </c>
      <c r="C33" s="71">
        <v>119</v>
      </c>
      <c r="D33" s="72"/>
      <c r="E33" s="68">
        <f>E32</f>
        <v>3927623.5100000002</v>
      </c>
      <c r="F33" s="68">
        <f t="shared" ref="F33:G33" si="1">F32</f>
        <v>3924390.36</v>
      </c>
      <c r="G33" s="68">
        <f t="shared" si="1"/>
        <v>3817647.9</v>
      </c>
      <c r="H33" s="73" t="s">
        <v>4</v>
      </c>
    </row>
    <row r="34" spans="1:8" ht="31.5" x14ac:dyDescent="0.25">
      <c r="A34" s="13" t="s">
        <v>24</v>
      </c>
      <c r="B34" s="71"/>
      <c r="C34" s="71"/>
      <c r="D34" s="72"/>
      <c r="E34" s="68"/>
      <c r="F34" s="68"/>
      <c r="G34" s="68"/>
      <c r="H34" s="73"/>
    </row>
    <row r="35" spans="1:8" ht="31.5" x14ac:dyDescent="0.25">
      <c r="A35" s="13" t="s">
        <v>25</v>
      </c>
      <c r="B35" s="7">
        <v>2142</v>
      </c>
      <c r="C35" s="7">
        <v>119</v>
      </c>
      <c r="D35" s="8"/>
      <c r="E35" s="22"/>
      <c r="F35" s="22"/>
      <c r="G35" s="22"/>
      <c r="H35" s="23" t="s">
        <v>4</v>
      </c>
    </row>
    <row r="36" spans="1:8" ht="94.5" x14ac:dyDescent="0.25">
      <c r="A36" s="11" t="s">
        <v>26</v>
      </c>
      <c r="B36" s="7">
        <v>2170</v>
      </c>
      <c r="C36" s="7">
        <v>139</v>
      </c>
      <c r="D36" s="8"/>
      <c r="E36" s="22"/>
      <c r="F36" s="22"/>
      <c r="G36" s="22"/>
      <c r="H36" s="23" t="s">
        <v>4</v>
      </c>
    </row>
    <row r="37" spans="1:8" ht="31.5" x14ac:dyDescent="0.25">
      <c r="A37" s="10" t="s">
        <v>27</v>
      </c>
      <c r="B37" s="7">
        <v>2200</v>
      </c>
      <c r="C37" s="7">
        <v>300</v>
      </c>
      <c r="D37" s="8"/>
      <c r="E37" s="22">
        <f>SUM(E38:E41)</f>
        <v>0</v>
      </c>
      <c r="F37" s="22">
        <f>SUM(F38:F41)</f>
        <v>0</v>
      </c>
      <c r="G37" s="22">
        <f>SUM(G38:G41)</f>
        <v>0</v>
      </c>
      <c r="H37" s="23" t="s">
        <v>4</v>
      </c>
    </row>
    <row r="38" spans="1:8" ht="15.75" x14ac:dyDescent="0.25">
      <c r="A38" s="11" t="s">
        <v>6</v>
      </c>
      <c r="B38" s="71">
        <v>2210</v>
      </c>
      <c r="C38" s="71">
        <v>320</v>
      </c>
      <c r="D38" s="72"/>
      <c r="E38" s="68"/>
      <c r="F38" s="68"/>
      <c r="G38" s="68"/>
      <c r="H38" s="73" t="s">
        <v>4</v>
      </c>
    </row>
    <row r="39" spans="1:8" ht="63" x14ac:dyDescent="0.25">
      <c r="A39" s="11" t="s">
        <v>28</v>
      </c>
      <c r="B39" s="71"/>
      <c r="C39" s="71"/>
      <c r="D39" s="72"/>
      <c r="E39" s="68"/>
      <c r="F39" s="68"/>
      <c r="G39" s="68"/>
      <c r="H39" s="73"/>
    </row>
    <row r="40" spans="1:8" ht="15.75" x14ac:dyDescent="0.25">
      <c r="A40" s="13" t="s">
        <v>16</v>
      </c>
      <c r="B40" s="71">
        <v>2211</v>
      </c>
      <c r="C40" s="71">
        <v>321</v>
      </c>
      <c r="D40" s="72"/>
      <c r="E40" s="68"/>
      <c r="F40" s="68"/>
      <c r="G40" s="68"/>
      <c r="H40" s="73" t="s">
        <v>4</v>
      </c>
    </row>
    <row r="41" spans="1:8" ht="94.5" x14ac:dyDescent="0.25">
      <c r="A41" s="13" t="s">
        <v>29</v>
      </c>
      <c r="B41" s="71"/>
      <c r="C41" s="71"/>
      <c r="D41" s="72"/>
      <c r="E41" s="68"/>
      <c r="F41" s="68"/>
      <c r="G41" s="68"/>
      <c r="H41" s="73"/>
    </row>
    <row r="42" spans="1:8" ht="31.5" x14ac:dyDescent="0.25">
      <c r="A42" s="10" t="s">
        <v>30</v>
      </c>
      <c r="B42" s="7">
        <v>2300</v>
      </c>
      <c r="C42" s="7">
        <v>850</v>
      </c>
      <c r="D42" s="8"/>
      <c r="E42" s="22">
        <f>SUM(E43:E46)</f>
        <v>41089.5</v>
      </c>
      <c r="F42" s="22">
        <f>SUM(F43:F46)</f>
        <v>311.75</v>
      </c>
      <c r="G42" s="22">
        <f>SUM(G43:G46)</f>
        <v>324.22000000000003</v>
      </c>
      <c r="H42" s="23" t="s">
        <v>4</v>
      </c>
    </row>
    <row r="43" spans="1:8" ht="15.75" x14ac:dyDescent="0.25">
      <c r="A43" s="11" t="s">
        <v>16</v>
      </c>
      <c r="B43" s="71">
        <v>2310</v>
      </c>
      <c r="C43" s="71">
        <v>851</v>
      </c>
      <c r="D43" s="72"/>
      <c r="E43" s="68"/>
      <c r="F43" s="68"/>
      <c r="G43" s="68"/>
      <c r="H43" s="73" t="s">
        <v>4</v>
      </c>
    </row>
    <row r="44" spans="1:8" ht="47.25" x14ac:dyDescent="0.25">
      <c r="A44" s="11" t="s">
        <v>31</v>
      </c>
      <c r="B44" s="71"/>
      <c r="C44" s="71"/>
      <c r="D44" s="72"/>
      <c r="E44" s="68"/>
      <c r="F44" s="68"/>
      <c r="G44" s="68"/>
      <c r="H44" s="73"/>
    </row>
    <row r="45" spans="1:8" ht="94.5" x14ac:dyDescent="0.25">
      <c r="A45" s="11" t="s">
        <v>32</v>
      </c>
      <c r="B45" s="7">
        <v>2320</v>
      </c>
      <c r="C45" s="7">
        <v>852</v>
      </c>
      <c r="D45" s="8"/>
      <c r="E45" s="22"/>
      <c r="F45" s="22"/>
      <c r="G45" s="22"/>
      <c r="H45" s="23" t="s">
        <v>4</v>
      </c>
    </row>
    <row r="46" spans="1:8" ht="51" customHeight="1" x14ac:dyDescent="0.25">
      <c r="A46" s="11" t="s">
        <v>33</v>
      </c>
      <c r="B46" s="7">
        <v>2330</v>
      </c>
      <c r="C46" s="7">
        <v>853</v>
      </c>
      <c r="D46" s="8"/>
      <c r="E46" s="22">
        <f>299.76+62115.63-5422.86-15903.03</f>
        <v>41089.5</v>
      </c>
      <c r="F46" s="22">
        <v>311.75</v>
      </c>
      <c r="G46" s="22">
        <v>324.22000000000003</v>
      </c>
      <c r="H46" s="23" t="s">
        <v>4</v>
      </c>
    </row>
    <row r="47" spans="1:8" ht="47.25" x14ac:dyDescent="0.25">
      <c r="A47" s="10" t="s">
        <v>34</v>
      </c>
      <c r="B47" s="7">
        <v>2500</v>
      </c>
      <c r="C47" s="7" t="s">
        <v>4</v>
      </c>
      <c r="D47" s="8"/>
      <c r="E47" s="22">
        <f>E48+E49</f>
        <v>316.02999999999997</v>
      </c>
      <c r="F47" s="59">
        <f t="shared" ref="F47:G47" si="2">F48+F49</f>
        <v>0</v>
      </c>
      <c r="G47" s="59">
        <f t="shared" si="2"/>
        <v>0</v>
      </c>
      <c r="H47" s="23" t="s">
        <v>4</v>
      </c>
    </row>
    <row r="48" spans="1:8" ht="47.25" x14ac:dyDescent="0.25">
      <c r="A48" s="11" t="s">
        <v>34</v>
      </c>
      <c r="B48" s="56">
        <v>2510</v>
      </c>
      <c r="C48" s="56">
        <v>244</v>
      </c>
      <c r="D48" s="57"/>
      <c r="E48" s="58">
        <v>316.02999999999997</v>
      </c>
      <c r="F48" s="58"/>
      <c r="G48" s="58"/>
      <c r="H48" s="55"/>
    </row>
    <row r="49" spans="1:8" ht="96.75" customHeight="1" x14ac:dyDescent="0.25">
      <c r="A49" s="11" t="s">
        <v>35</v>
      </c>
      <c r="B49" s="7">
        <v>2520</v>
      </c>
      <c r="C49" s="7">
        <v>831</v>
      </c>
      <c r="D49" s="8"/>
      <c r="E49" s="22"/>
      <c r="F49" s="22"/>
      <c r="G49" s="22"/>
      <c r="H49" s="23" t="s">
        <v>4</v>
      </c>
    </row>
    <row r="50" spans="1:8" ht="31.5" x14ac:dyDescent="0.25">
      <c r="A50" s="10" t="s">
        <v>100</v>
      </c>
      <c r="B50" s="7">
        <v>2600</v>
      </c>
      <c r="C50" s="7" t="s">
        <v>4</v>
      </c>
      <c r="D50" s="8"/>
      <c r="E50" s="22">
        <f>SUM(E51:E53)+E72</f>
        <v>4296226.1999999993</v>
      </c>
      <c r="F50" s="22">
        <f>SUM(F51:F53)+F72</f>
        <v>2981587.12</v>
      </c>
      <c r="G50" s="22">
        <f>SUM(G51:G53)+G72</f>
        <v>3107098.92</v>
      </c>
      <c r="H50" s="22"/>
    </row>
    <row r="51" spans="1:8" ht="94.5" x14ac:dyDescent="0.25">
      <c r="A51" s="11" t="s">
        <v>36</v>
      </c>
      <c r="B51" s="7">
        <v>2620</v>
      </c>
      <c r="C51" s="7">
        <v>242</v>
      </c>
      <c r="D51" s="8"/>
      <c r="E51" s="22"/>
      <c r="F51" s="22"/>
      <c r="G51" s="22"/>
      <c r="H51" s="22"/>
    </row>
    <row r="52" spans="1:8" ht="78.75" x14ac:dyDescent="0.25">
      <c r="A52" s="11" t="s">
        <v>37</v>
      </c>
      <c r="B52" s="7">
        <v>2630</v>
      </c>
      <c r="C52" s="7">
        <v>243</v>
      </c>
      <c r="D52" s="8"/>
      <c r="E52" s="22"/>
      <c r="F52" s="22"/>
      <c r="G52" s="22"/>
      <c r="H52" s="22"/>
    </row>
    <row r="53" spans="1:8" ht="31.5" x14ac:dyDescent="0.25">
      <c r="A53" s="11" t="s">
        <v>38</v>
      </c>
      <c r="B53" s="7">
        <v>2640</v>
      </c>
      <c r="C53" s="7">
        <v>244</v>
      </c>
      <c r="D53" s="8"/>
      <c r="E53" s="22">
        <f>SUM(E55:E71)</f>
        <v>4296226.1999999993</v>
      </c>
      <c r="F53" s="22">
        <f>SUM(F55:F71)</f>
        <v>2981587.12</v>
      </c>
      <c r="G53" s="22">
        <f>SUM(G55:G71)</f>
        <v>3107098.92</v>
      </c>
      <c r="H53" s="22"/>
    </row>
    <row r="54" spans="1:8" ht="15" customHeight="1" x14ac:dyDescent="0.25">
      <c r="A54" s="29" t="s">
        <v>16</v>
      </c>
      <c r="B54" s="30"/>
      <c r="C54" s="30"/>
      <c r="D54" s="30"/>
      <c r="E54" s="31"/>
      <c r="F54" s="31"/>
      <c r="G54" s="31"/>
      <c r="H54" s="31"/>
    </row>
    <row r="55" spans="1:8" ht="15" customHeight="1" x14ac:dyDescent="0.25">
      <c r="A55" s="11" t="s">
        <v>101</v>
      </c>
      <c r="B55" s="8"/>
      <c r="C55" s="7">
        <v>244</v>
      </c>
      <c r="D55" s="7">
        <v>221</v>
      </c>
      <c r="E55" s="22">
        <v>78603.199999999997</v>
      </c>
      <c r="F55" s="22">
        <v>81747.33</v>
      </c>
      <c r="G55" s="22">
        <v>85017.23</v>
      </c>
      <c r="H55" s="22"/>
    </row>
    <row r="56" spans="1:8" ht="15" customHeight="1" x14ac:dyDescent="0.25">
      <c r="A56" s="11" t="s">
        <v>136</v>
      </c>
      <c r="B56" s="45"/>
      <c r="C56" s="44">
        <v>244</v>
      </c>
      <c r="D56" s="44">
        <v>222</v>
      </c>
      <c r="E56" s="46">
        <v>185000</v>
      </c>
      <c r="F56" s="46"/>
      <c r="G56" s="46"/>
      <c r="H56" s="46"/>
    </row>
    <row r="57" spans="1:8" ht="15" customHeight="1" x14ac:dyDescent="0.25">
      <c r="A57" s="11" t="s">
        <v>102</v>
      </c>
      <c r="B57" s="8"/>
      <c r="C57" s="7">
        <v>244</v>
      </c>
      <c r="D57" s="7">
        <v>223</v>
      </c>
      <c r="E57" s="22">
        <f>1721652.41+140292.67-1126.65-47.92</f>
        <v>1860770.51</v>
      </c>
      <c r="F57" s="22">
        <f>1778017.62+162982.56</f>
        <v>1941000.1800000002</v>
      </c>
      <c r="G57" s="22">
        <f>1800012.49+223526.16</f>
        <v>2023538.65</v>
      </c>
      <c r="H57" s="22"/>
    </row>
    <row r="58" spans="1:8" ht="30.75" customHeight="1" x14ac:dyDescent="0.25">
      <c r="A58" s="11" t="s">
        <v>137</v>
      </c>
      <c r="B58" s="45"/>
      <c r="C58" s="44">
        <v>244</v>
      </c>
      <c r="D58" s="44">
        <v>224</v>
      </c>
      <c r="E58" s="46">
        <v>874158.97</v>
      </c>
      <c r="F58" s="46">
        <v>0</v>
      </c>
      <c r="G58" s="46">
        <v>0</v>
      </c>
      <c r="H58" s="46"/>
    </row>
    <row r="59" spans="1:8" ht="31.5" customHeight="1" x14ac:dyDescent="0.25">
      <c r="A59" s="11" t="s">
        <v>103</v>
      </c>
      <c r="B59" s="8"/>
      <c r="C59" s="7">
        <v>244</v>
      </c>
      <c r="D59" s="7">
        <v>225</v>
      </c>
      <c r="E59" s="22">
        <f>500273.81+30000+35924.69+46742.86-35924.69</f>
        <v>577016.66999999993</v>
      </c>
      <c r="F59" s="22">
        <v>558140.76</v>
      </c>
      <c r="G59" s="22">
        <v>580466.4</v>
      </c>
      <c r="H59" s="22"/>
    </row>
    <row r="60" spans="1:8" ht="15" customHeight="1" x14ac:dyDescent="0.25">
      <c r="A60" s="11" t="s">
        <v>104</v>
      </c>
      <c r="B60" s="8"/>
      <c r="C60" s="7">
        <v>244</v>
      </c>
      <c r="D60" s="7">
        <v>226</v>
      </c>
      <c r="E60" s="22">
        <f>9464+202828.54+26400-3914</f>
        <v>234778.54</v>
      </c>
      <c r="F60" s="22">
        <f>9842.56+220732.95</f>
        <v>230575.51</v>
      </c>
      <c r="G60" s="22">
        <f>10236.26+230912.11</f>
        <v>241148.37</v>
      </c>
      <c r="H60" s="22"/>
    </row>
    <row r="61" spans="1:8" ht="15" customHeight="1" x14ac:dyDescent="0.25">
      <c r="A61" s="11" t="s">
        <v>105</v>
      </c>
      <c r="B61" s="8"/>
      <c r="C61" s="7">
        <v>244</v>
      </c>
      <c r="D61" s="7">
        <v>227</v>
      </c>
      <c r="E61" s="22">
        <v>0</v>
      </c>
      <c r="F61" s="22">
        <v>0</v>
      </c>
      <c r="G61" s="22">
        <v>0</v>
      </c>
      <c r="H61" s="22"/>
    </row>
    <row r="62" spans="1:8" ht="15" customHeight="1" x14ac:dyDescent="0.25">
      <c r="A62" s="11" t="s">
        <v>142</v>
      </c>
      <c r="B62" s="48"/>
      <c r="C62" s="47">
        <v>244</v>
      </c>
      <c r="D62" s="47">
        <v>228</v>
      </c>
      <c r="E62" s="49">
        <v>0</v>
      </c>
      <c r="F62" s="49">
        <v>0</v>
      </c>
      <c r="G62" s="49">
        <v>0</v>
      </c>
      <c r="H62" s="49"/>
    </row>
    <row r="63" spans="1:8" ht="35.25" customHeight="1" x14ac:dyDescent="0.25">
      <c r="A63" s="11" t="s">
        <v>138</v>
      </c>
      <c r="B63" s="45"/>
      <c r="C63" s="44">
        <v>244</v>
      </c>
      <c r="D63" s="44">
        <v>310</v>
      </c>
      <c r="E63" s="46">
        <f>356676.82-14923.8-283552.2+6995</f>
        <v>65195.820000000007</v>
      </c>
      <c r="F63" s="46">
        <v>0</v>
      </c>
      <c r="G63" s="46">
        <v>0</v>
      </c>
      <c r="H63" s="46"/>
    </row>
    <row r="64" spans="1:8" ht="78.75" x14ac:dyDescent="0.25">
      <c r="A64" s="11" t="s">
        <v>106</v>
      </c>
      <c r="B64" s="8"/>
      <c r="C64" s="7">
        <v>244</v>
      </c>
      <c r="D64" s="7">
        <v>341</v>
      </c>
      <c r="E64" s="22">
        <v>0</v>
      </c>
      <c r="F64" s="22">
        <v>0</v>
      </c>
      <c r="G64" s="22">
        <v>0</v>
      </c>
      <c r="H64" s="22"/>
    </row>
    <row r="65" spans="1:8" ht="47.25" x14ac:dyDescent="0.25">
      <c r="A65" s="11" t="s">
        <v>107</v>
      </c>
      <c r="B65" s="8"/>
      <c r="C65" s="7">
        <v>244</v>
      </c>
      <c r="D65" s="7">
        <v>343</v>
      </c>
      <c r="E65" s="22">
        <v>0</v>
      </c>
      <c r="F65" s="22">
        <v>0</v>
      </c>
      <c r="G65" s="22">
        <v>0</v>
      </c>
      <c r="H65" s="22"/>
    </row>
    <row r="66" spans="1:8" ht="31.5" x14ac:dyDescent="0.25">
      <c r="A66" s="11" t="s">
        <v>139</v>
      </c>
      <c r="B66" s="45"/>
      <c r="C66" s="44">
        <v>244</v>
      </c>
      <c r="D66" s="44">
        <v>344</v>
      </c>
      <c r="E66" s="46">
        <v>0</v>
      </c>
      <c r="F66" s="46">
        <v>0</v>
      </c>
      <c r="G66" s="46">
        <v>0</v>
      </c>
      <c r="H66" s="46"/>
    </row>
    <row r="67" spans="1:8" ht="31.5" x14ac:dyDescent="0.25">
      <c r="A67" s="11" t="s">
        <v>140</v>
      </c>
      <c r="B67" s="45"/>
      <c r="C67" s="44">
        <v>244</v>
      </c>
      <c r="D67" s="44">
        <v>345</v>
      </c>
      <c r="E67" s="46">
        <f>14923.8+283552.2</f>
        <v>298476</v>
      </c>
      <c r="F67" s="46">
        <v>0</v>
      </c>
      <c r="G67" s="46">
        <v>0</v>
      </c>
      <c r="H67" s="46"/>
    </row>
    <row r="68" spans="1:8" ht="47.25" x14ac:dyDescent="0.25">
      <c r="A68" s="11" t="s">
        <v>109</v>
      </c>
      <c r="B68" s="8"/>
      <c r="C68" s="7">
        <v>244</v>
      </c>
      <c r="D68" s="7">
        <v>346</v>
      </c>
      <c r="E68" s="22">
        <f>79469.35+55000-46742.86</f>
        <v>87726.49</v>
      </c>
      <c r="F68" s="22">
        <v>170123.34</v>
      </c>
      <c r="G68" s="22">
        <v>176928.27</v>
      </c>
      <c r="H68" s="22"/>
    </row>
    <row r="69" spans="1:8" ht="63" x14ac:dyDescent="0.25">
      <c r="A69" s="11" t="s">
        <v>108</v>
      </c>
      <c r="B69" s="45"/>
      <c r="C69" s="44">
        <v>244</v>
      </c>
      <c r="D69" s="44">
        <v>347</v>
      </c>
      <c r="E69" s="46">
        <v>0</v>
      </c>
      <c r="F69" s="46">
        <v>0</v>
      </c>
      <c r="G69" s="46">
        <v>0</v>
      </c>
      <c r="H69" s="46"/>
    </row>
    <row r="70" spans="1:8" ht="63" x14ac:dyDescent="0.25">
      <c r="A70" s="11" t="s">
        <v>145</v>
      </c>
      <c r="B70" s="52"/>
      <c r="C70" s="51">
        <v>244</v>
      </c>
      <c r="D70" s="51">
        <v>349</v>
      </c>
      <c r="E70" s="50">
        <v>34500</v>
      </c>
      <c r="F70" s="50">
        <v>0</v>
      </c>
      <c r="G70" s="50">
        <v>0</v>
      </c>
      <c r="H70" s="50"/>
    </row>
    <row r="71" spans="1:8" ht="110.25" x14ac:dyDescent="0.25">
      <c r="A71" s="11" t="s">
        <v>141</v>
      </c>
      <c r="B71" s="8"/>
      <c r="C71" s="7">
        <v>244</v>
      </c>
      <c r="D71" s="7">
        <v>353</v>
      </c>
      <c r="E71" s="22">
        <v>0</v>
      </c>
      <c r="F71" s="22">
        <v>0</v>
      </c>
      <c r="G71" s="22">
        <v>0</v>
      </c>
      <c r="H71" s="22"/>
    </row>
    <row r="72" spans="1:8" ht="63" x14ac:dyDescent="0.25">
      <c r="A72" s="34" t="s">
        <v>39</v>
      </c>
      <c r="B72" s="35">
        <v>2650</v>
      </c>
      <c r="C72" s="35">
        <v>400</v>
      </c>
      <c r="D72" s="32"/>
      <c r="E72" s="33">
        <f>SUM(E73:E75)</f>
        <v>0</v>
      </c>
      <c r="F72" s="33">
        <f>SUM(F73:F75)</f>
        <v>0</v>
      </c>
      <c r="G72" s="33">
        <f>SUM(G73:G75)</f>
        <v>0</v>
      </c>
      <c r="H72" s="33"/>
    </row>
    <row r="73" spans="1:8" ht="15.75" x14ac:dyDescent="0.25">
      <c r="A73" s="13" t="s">
        <v>6</v>
      </c>
      <c r="B73" s="71">
        <v>2651</v>
      </c>
      <c r="C73" s="71">
        <v>406</v>
      </c>
      <c r="D73" s="72"/>
      <c r="E73" s="68"/>
      <c r="F73" s="68"/>
      <c r="G73" s="68"/>
      <c r="H73" s="68"/>
    </row>
    <row r="74" spans="1:8" ht="94.5" x14ac:dyDescent="0.25">
      <c r="A74" s="13" t="s">
        <v>40</v>
      </c>
      <c r="B74" s="71"/>
      <c r="C74" s="71"/>
      <c r="D74" s="72"/>
      <c r="E74" s="68"/>
      <c r="F74" s="68"/>
      <c r="G74" s="68"/>
      <c r="H74" s="68"/>
    </row>
    <row r="75" spans="1:8" ht="110.25" x14ac:dyDescent="0.25">
      <c r="A75" s="13" t="s">
        <v>41</v>
      </c>
      <c r="B75" s="7">
        <v>2652</v>
      </c>
      <c r="C75" s="7">
        <v>407</v>
      </c>
      <c r="D75" s="8"/>
      <c r="E75" s="22"/>
      <c r="F75" s="22"/>
      <c r="G75" s="22"/>
      <c r="H75" s="22"/>
    </row>
    <row r="76" spans="1:8" s="28" customFormat="1" ht="31.5" x14ac:dyDescent="0.25">
      <c r="A76" s="24" t="s">
        <v>110</v>
      </c>
      <c r="B76" s="25">
        <v>3000</v>
      </c>
      <c r="C76" s="25">
        <v>100</v>
      </c>
      <c r="D76" s="26"/>
      <c r="E76" s="27">
        <f>SUM(E77:E80)</f>
        <v>0</v>
      </c>
      <c r="F76" s="27">
        <f>SUM(F77:F80)</f>
        <v>0</v>
      </c>
      <c r="G76" s="27">
        <f>SUM(G77:G80)</f>
        <v>0</v>
      </c>
      <c r="H76" s="27" t="s">
        <v>4</v>
      </c>
    </row>
    <row r="77" spans="1:8" ht="15.75" x14ac:dyDescent="0.25">
      <c r="A77" s="11" t="s">
        <v>6</v>
      </c>
      <c r="B77" s="71">
        <v>3010</v>
      </c>
      <c r="C77" s="72"/>
      <c r="D77" s="72"/>
      <c r="E77" s="68"/>
      <c r="F77" s="68"/>
      <c r="G77" s="68"/>
      <c r="H77" s="73" t="s">
        <v>4</v>
      </c>
    </row>
    <row r="78" spans="1:8" ht="15.75" x14ac:dyDescent="0.25">
      <c r="A78" s="11" t="s">
        <v>111</v>
      </c>
      <c r="B78" s="71"/>
      <c r="C78" s="72"/>
      <c r="D78" s="72"/>
      <c r="E78" s="68"/>
      <c r="F78" s="68"/>
      <c r="G78" s="68"/>
      <c r="H78" s="73"/>
    </row>
    <row r="79" spans="1:8" ht="31.5" x14ac:dyDescent="0.25">
      <c r="A79" s="11" t="s">
        <v>112</v>
      </c>
      <c r="B79" s="7">
        <v>3020</v>
      </c>
      <c r="C79" s="8"/>
      <c r="D79" s="8"/>
      <c r="E79" s="22"/>
      <c r="F79" s="22"/>
      <c r="G79" s="22"/>
      <c r="H79" s="23" t="s">
        <v>4</v>
      </c>
    </row>
    <row r="80" spans="1:8" ht="31.5" x14ac:dyDescent="0.25">
      <c r="A80" s="11" t="s">
        <v>113</v>
      </c>
      <c r="B80" s="7">
        <v>3030</v>
      </c>
      <c r="C80" s="8"/>
      <c r="D80" s="8"/>
      <c r="E80" s="22"/>
      <c r="F80" s="22"/>
      <c r="G80" s="22"/>
      <c r="H80" s="23" t="s">
        <v>4</v>
      </c>
    </row>
    <row r="81" spans="1:8" s="28" customFormat="1" ht="15.75" x14ac:dyDescent="0.25">
      <c r="A81" s="24" t="s">
        <v>114</v>
      </c>
      <c r="B81" s="25">
        <v>4000</v>
      </c>
      <c r="C81" s="25" t="s">
        <v>4</v>
      </c>
      <c r="D81" s="26"/>
      <c r="E81" s="27">
        <f>SUM(E82:E83)</f>
        <v>0</v>
      </c>
      <c r="F81" s="27">
        <f>SUM(F82:F83)</f>
        <v>0</v>
      </c>
      <c r="G81" s="27">
        <f>SUM(G82:G83)</f>
        <v>0</v>
      </c>
      <c r="H81" s="27" t="s">
        <v>4</v>
      </c>
    </row>
    <row r="82" spans="1:8" ht="15.75" x14ac:dyDescent="0.25">
      <c r="A82" s="11" t="s">
        <v>16</v>
      </c>
      <c r="B82" s="71">
        <v>4010</v>
      </c>
      <c r="C82" s="71">
        <v>610</v>
      </c>
      <c r="D82" s="72"/>
      <c r="E82" s="68"/>
      <c r="F82" s="68"/>
      <c r="G82" s="68"/>
      <c r="H82" s="73" t="s">
        <v>4</v>
      </c>
    </row>
    <row r="83" spans="1:8" ht="31.5" x14ac:dyDescent="0.25">
      <c r="A83" s="11" t="s">
        <v>42</v>
      </c>
      <c r="B83" s="71"/>
      <c r="C83" s="71"/>
      <c r="D83" s="72"/>
      <c r="E83" s="68"/>
      <c r="F83" s="68"/>
      <c r="G83" s="68"/>
      <c r="H83" s="73"/>
    </row>
  </sheetData>
  <mergeCells count="97">
    <mergeCell ref="H77:H78"/>
    <mergeCell ref="B82:B83"/>
    <mergeCell ref="C82:C83"/>
    <mergeCell ref="D82:D83"/>
    <mergeCell ref="E82:E83"/>
    <mergeCell ref="F82:F83"/>
    <mergeCell ref="G82:G83"/>
    <mergeCell ref="H82:H83"/>
    <mergeCell ref="B77:B78"/>
    <mergeCell ref="C77:C78"/>
    <mergeCell ref="D77:D78"/>
    <mergeCell ref="E77:E78"/>
    <mergeCell ref="F77:F78"/>
    <mergeCell ref="G77:G78"/>
    <mergeCell ref="A1:H1"/>
    <mergeCell ref="B73:B74"/>
    <mergeCell ref="H73:H74"/>
    <mergeCell ref="H40:H41"/>
    <mergeCell ref="B43:B44"/>
    <mergeCell ref="C43:C44"/>
    <mergeCell ref="D43:D44"/>
    <mergeCell ref="E43:E44"/>
    <mergeCell ref="F43:F44"/>
    <mergeCell ref="G43:G44"/>
    <mergeCell ref="H43:H44"/>
    <mergeCell ref="B40:B41"/>
    <mergeCell ref="D40:D41"/>
    <mergeCell ref="E40:E41"/>
    <mergeCell ref="F40:F41"/>
    <mergeCell ref="G40:G41"/>
    <mergeCell ref="D73:D74"/>
    <mergeCell ref="E73:E74"/>
    <mergeCell ref="F73:F74"/>
    <mergeCell ref="G73:G74"/>
    <mergeCell ref="C73:C74"/>
    <mergeCell ref="G38:G39"/>
    <mergeCell ref="H38:H39"/>
    <mergeCell ref="B33:B34"/>
    <mergeCell ref="C33:C34"/>
    <mergeCell ref="D33:D34"/>
    <mergeCell ref="E33:E34"/>
    <mergeCell ref="F33:F34"/>
    <mergeCell ref="G33:G34"/>
    <mergeCell ref="B38:B39"/>
    <mergeCell ref="C38:C39"/>
    <mergeCell ref="D38:D39"/>
    <mergeCell ref="E38:E39"/>
    <mergeCell ref="F38:F39"/>
    <mergeCell ref="C40:C4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33:H34"/>
    <mergeCell ref="G23:G24"/>
    <mergeCell ref="H23:H24"/>
    <mergeCell ref="B18:B19"/>
    <mergeCell ref="C18:C19"/>
    <mergeCell ref="D18:D19"/>
    <mergeCell ref="E18:E19"/>
    <mergeCell ref="F18:F19"/>
    <mergeCell ref="G18:G19"/>
    <mergeCell ref="H18:H19"/>
    <mergeCell ref="B23:B24"/>
    <mergeCell ref="C23:C24"/>
    <mergeCell ref="D23:D24"/>
    <mergeCell ref="E23:E24"/>
    <mergeCell ref="F23:F24"/>
    <mergeCell ref="H12:H13"/>
    <mergeCell ref="B12:B13"/>
    <mergeCell ref="C12:C13"/>
    <mergeCell ref="D12:D13"/>
    <mergeCell ref="E12:E13"/>
    <mergeCell ref="F12:F13"/>
    <mergeCell ref="G12:G13"/>
    <mergeCell ref="G9:G10"/>
    <mergeCell ref="H9:H10"/>
    <mergeCell ref="A3:A4"/>
    <mergeCell ref="B3:B4"/>
    <mergeCell ref="C3:C4"/>
    <mergeCell ref="D3:D4"/>
    <mergeCell ref="E3:H3"/>
    <mergeCell ref="B9:B10"/>
    <mergeCell ref="C9:C10"/>
    <mergeCell ref="D9:D10"/>
    <mergeCell ref="E9:E10"/>
    <mergeCell ref="F9:F10"/>
  </mergeCells>
  <pageMargins left="0.7" right="0.7" top="0.75" bottom="0.75" header="0.3" footer="0.3"/>
  <pageSetup paperSize="9" scale="63"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workbookViewId="0">
      <selection activeCell="E16" sqref="E16"/>
    </sheetView>
  </sheetViews>
  <sheetFormatPr defaultRowHeight="15.75" x14ac:dyDescent="0.25"/>
  <cols>
    <col min="1" max="1" width="12.85546875" style="1" customWidth="1"/>
    <col min="2" max="2" width="40.28515625" style="1" customWidth="1"/>
    <col min="3" max="4" width="9.140625" style="1"/>
    <col min="5" max="5" width="15" style="36" customWidth="1"/>
    <col min="6" max="6" width="14.5703125" style="36" customWidth="1"/>
    <col min="7" max="7" width="14.7109375" style="36" customWidth="1"/>
    <col min="8" max="8" width="12.85546875" style="1" customWidth="1"/>
    <col min="9" max="16384" width="9.140625" style="1"/>
  </cols>
  <sheetData>
    <row r="1" spans="1:8" x14ac:dyDescent="0.25">
      <c r="A1" s="79" t="s">
        <v>84</v>
      </c>
      <c r="B1" s="61"/>
      <c r="C1" s="61"/>
      <c r="D1" s="61"/>
      <c r="E1" s="61"/>
      <c r="F1" s="61"/>
      <c r="G1" s="61"/>
      <c r="H1" s="61"/>
    </row>
    <row r="3" spans="1:8" x14ac:dyDescent="0.25">
      <c r="A3" s="69" t="s">
        <v>47</v>
      </c>
      <c r="B3" s="69" t="s">
        <v>0</v>
      </c>
      <c r="C3" s="69" t="s">
        <v>48</v>
      </c>
      <c r="D3" s="69" t="s">
        <v>49</v>
      </c>
      <c r="E3" s="69" t="s">
        <v>2</v>
      </c>
      <c r="F3" s="69"/>
      <c r="G3" s="69"/>
      <c r="H3" s="69"/>
    </row>
    <row r="4" spans="1:8" ht="63" x14ac:dyDescent="0.25">
      <c r="A4" s="69"/>
      <c r="B4" s="69"/>
      <c r="C4" s="69"/>
      <c r="D4" s="69"/>
      <c r="E4" s="21" t="s">
        <v>115</v>
      </c>
      <c r="F4" s="21" t="s">
        <v>116</v>
      </c>
      <c r="G4" s="21" t="s">
        <v>117</v>
      </c>
      <c r="H4" s="5" t="s">
        <v>3</v>
      </c>
    </row>
    <row r="5" spans="1:8" x14ac:dyDescent="0.25">
      <c r="A5" s="7">
        <v>1</v>
      </c>
      <c r="B5" s="5">
        <v>2</v>
      </c>
      <c r="C5" s="5">
        <v>3</v>
      </c>
      <c r="D5" s="5">
        <v>4</v>
      </c>
      <c r="E5" s="5">
        <v>5</v>
      </c>
      <c r="F5" s="5">
        <v>6</v>
      </c>
      <c r="G5" s="5">
        <v>7</v>
      </c>
      <c r="H5" s="5">
        <v>8</v>
      </c>
    </row>
    <row r="6" spans="1:8" ht="31.5" x14ac:dyDescent="0.25">
      <c r="A6" s="7">
        <v>1</v>
      </c>
      <c r="B6" s="6" t="s">
        <v>50</v>
      </c>
      <c r="C6" s="7">
        <v>26000</v>
      </c>
      <c r="D6" s="7" t="s">
        <v>4</v>
      </c>
      <c r="E6" s="22">
        <f>E7+E9+E10+E11</f>
        <v>4296226.1999999993</v>
      </c>
      <c r="F6" s="22">
        <f>F7+F9+F10+F11</f>
        <v>2981587.12</v>
      </c>
      <c r="G6" s="22">
        <f>G7+G9+G10+G11</f>
        <v>3107098.92</v>
      </c>
      <c r="H6" s="8"/>
    </row>
    <row r="7" spans="1:8" x14ac:dyDescent="0.25">
      <c r="A7" s="71" t="s">
        <v>51</v>
      </c>
      <c r="B7" s="10" t="s">
        <v>6</v>
      </c>
      <c r="C7" s="71">
        <v>26100</v>
      </c>
      <c r="D7" s="71" t="s">
        <v>4</v>
      </c>
      <c r="E7" s="68"/>
      <c r="F7" s="68"/>
      <c r="G7" s="68"/>
      <c r="H7" s="72"/>
    </row>
    <row r="8" spans="1:8" ht="330.75" x14ac:dyDescent="0.25">
      <c r="A8" s="71"/>
      <c r="B8" s="12" t="s">
        <v>52</v>
      </c>
      <c r="C8" s="71"/>
      <c r="D8" s="71"/>
      <c r="E8" s="68"/>
      <c r="F8" s="68"/>
      <c r="G8" s="68"/>
      <c r="H8" s="72"/>
    </row>
    <row r="9" spans="1:8" ht="94.5" x14ac:dyDescent="0.25">
      <c r="A9" s="7" t="s">
        <v>53</v>
      </c>
      <c r="B9" s="12" t="s">
        <v>54</v>
      </c>
      <c r="C9" s="7">
        <v>26200</v>
      </c>
      <c r="D9" s="7" t="s">
        <v>4</v>
      </c>
      <c r="E9" s="22"/>
      <c r="F9" s="22"/>
      <c r="G9" s="22"/>
      <c r="H9" s="8"/>
    </row>
    <row r="10" spans="1:8" ht="94.5" x14ac:dyDescent="0.25">
      <c r="A10" s="7" t="s">
        <v>55</v>
      </c>
      <c r="B10" s="12" t="s">
        <v>56</v>
      </c>
      <c r="C10" s="7">
        <v>26300</v>
      </c>
      <c r="D10" s="7" t="s">
        <v>4</v>
      </c>
      <c r="E10" s="22"/>
      <c r="F10" s="22"/>
      <c r="G10" s="22"/>
      <c r="H10" s="8"/>
    </row>
    <row r="11" spans="1:8" ht="94.5" x14ac:dyDescent="0.25">
      <c r="A11" s="7" t="s">
        <v>57</v>
      </c>
      <c r="B11" s="12" t="s">
        <v>58</v>
      </c>
      <c r="C11" s="7">
        <v>26400</v>
      </c>
      <c r="D11" s="7" t="s">
        <v>4</v>
      </c>
      <c r="E11" s="22">
        <f>'раздел 1'!E53</f>
        <v>4296226.1999999993</v>
      </c>
      <c r="F11" s="22">
        <f>'раздел 1'!F53</f>
        <v>2981587.12</v>
      </c>
      <c r="G11" s="22">
        <f>'раздел 1'!G53</f>
        <v>3107098.92</v>
      </c>
      <c r="H11" s="8"/>
    </row>
    <row r="12" spans="1:8" x14ac:dyDescent="0.25">
      <c r="A12" s="75" t="s">
        <v>118</v>
      </c>
      <c r="B12" s="11" t="s">
        <v>6</v>
      </c>
      <c r="C12" s="71">
        <v>26410</v>
      </c>
      <c r="D12" s="71" t="s">
        <v>4</v>
      </c>
      <c r="E12" s="68">
        <f>E14</f>
        <v>2600186.81</v>
      </c>
      <c r="F12" s="68">
        <f t="shared" ref="F12:G12" si="0">F14</f>
        <v>1787860.1800000002</v>
      </c>
      <c r="G12" s="68">
        <f t="shared" si="0"/>
        <v>1895265.98</v>
      </c>
      <c r="H12" s="72"/>
    </row>
    <row r="13" spans="1:8" ht="78.75" x14ac:dyDescent="0.25">
      <c r="A13" s="75"/>
      <c r="B13" s="11" t="s">
        <v>59</v>
      </c>
      <c r="C13" s="71"/>
      <c r="D13" s="71"/>
      <c r="E13" s="68"/>
      <c r="F13" s="68"/>
      <c r="G13" s="68"/>
      <c r="H13" s="72"/>
    </row>
    <row r="14" spans="1:8" x14ac:dyDescent="0.25">
      <c r="A14" s="71" t="s">
        <v>60</v>
      </c>
      <c r="B14" s="13" t="s">
        <v>6</v>
      </c>
      <c r="C14" s="71">
        <v>26411</v>
      </c>
      <c r="D14" s="71" t="s">
        <v>4</v>
      </c>
      <c r="E14" s="68">
        <f>1721652.41+874158.97+9464-1126.65-47.92-3914</f>
        <v>2600186.81</v>
      </c>
      <c r="F14" s="68">
        <f>1778017.62+9842.56</f>
        <v>1787860.1800000002</v>
      </c>
      <c r="G14" s="68">
        <f>85017.23+1800012.49+10236.26</f>
        <v>1895265.98</v>
      </c>
      <c r="H14" s="72"/>
    </row>
    <row r="15" spans="1:8" ht="31.5" x14ac:dyDescent="0.25">
      <c r="A15" s="71"/>
      <c r="B15" s="13" t="s">
        <v>61</v>
      </c>
      <c r="C15" s="71"/>
      <c r="D15" s="71"/>
      <c r="E15" s="68"/>
      <c r="F15" s="68"/>
      <c r="G15" s="68"/>
      <c r="H15" s="72"/>
    </row>
    <row r="16" spans="1:8" ht="31.5" x14ac:dyDescent="0.25">
      <c r="A16" s="7" t="s">
        <v>62</v>
      </c>
      <c r="B16" s="15" t="s">
        <v>63</v>
      </c>
      <c r="C16" s="7">
        <v>26412</v>
      </c>
      <c r="D16" s="7" t="s">
        <v>4</v>
      </c>
      <c r="E16" s="22"/>
      <c r="F16" s="22"/>
      <c r="G16" s="22"/>
      <c r="H16" s="8"/>
    </row>
    <row r="17" spans="1:8" ht="78.75" x14ac:dyDescent="0.25">
      <c r="A17" s="7" t="s">
        <v>64</v>
      </c>
      <c r="B17" s="11" t="s">
        <v>65</v>
      </c>
      <c r="C17" s="7">
        <v>26420</v>
      </c>
      <c r="D17" s="7" t="s">
        <v>4</v>
      </c>
      <c r="E17" s="22">
        <f>E18</f>
        <v>583171.82000000007</v>
      </c>
      <c r="F17" s="49">
        <f t="shared" ref="F17:G17" si="1">F18</f>
        <v>0</v>
      </c>
      <c r="G17" s="49">
        <f t="shared" si="1"/>
        <v>0</v>
      </c>
      <c r="H17" s="8"/>
    </row>
    <row r="18" spans="1:8" x14ac:dyDescent="0.25">
      <c r="A18" s="71" t="s">
        <v>66</v>
      </c>
      <c r="B18" s="13" t="s">
        <v>6</v>
      </c>
      <c r="C18" s="71">
        <v>26421</v>
      </c>
      <c r="D18" s="71" t="s">
        <v>4</v>
      </c>
      <c r="E18" s="68">
        <f>185000+34500+35924.69+356676.82-35924.69+6995</f>
        <v>583171.82000000007</v>
      </c>
      <c r="F18" s="68">
        <v>0</v>
      </c>
      <c r="G18" s="68">
        <v>0</v>
      </c>
      <c r="H18" s="72"/>
    </row>
    <row r="19" spans="1:8" ht="31.5" x14ac:dyDescent="0.25">
      <c r="A19" s="71"/>
      <c r="B19" s="13" t="s">
        <v>61</v>
      </c>
      <c r="C19" s="71"/>
      <c r="D19" s="71"/>
      <c r="E19" s="68"/>
      <c r="F19" s="68"/>
      <c r="G19" s="68"/>
      <c r="H19" s="72"/>
    </row>
    <row r="20" spans="1:8" ht="31.5" x14ac:dyDescent="0.25">
      <c r="A20" s="7" t="s">
        <v>67</v>
      </c>
      <c r="B20" s="15" t="s">
        <v>63</v>
      </c>
      <c r="C20" s="7">
        <v>26422</v>
      </c>
      <c r="D20" s="7" t="s">
        <v>4</v>
      </c>
      <c r="E20" s="22"/>
      <c r="F20" s="22"/>
      <c r="G20" s="22"/>
      <c r="H20" s="8"/>
    </row>
    <row r="21" spans="1:8" ht="63" x14ac:dyDescent="0.25">
      <c r="A21" s="7" t="s">
        <v>68</v>
      </c>
      <c r="B21" s="14" t="s">
        <v>69</v>
      </c>
      <c r="C21" s="7">
        <v>26430</v>
      </c>
      <c r="D21" s="7" t="s">
        <v>4</v>
      </c>
      <c r="E21" s="22"/>
      <c r="F21" s="22"/>
      <c r="G21" s="22"/>
      <c r="H21" s="8"/>
    </row>
    <row r="22" spans="1:8" ht="31.5" x14ac:dyDescent="0.25">
      <c r="A22" s="7" t="s">
        <v>70</v>
      </c>
      <c r="B22" s="11" t="s">
        <v>71</v>
      </c>
      <c r="C22" s="7">
        <v>26440</v>
      </c>
      <c r="D22" s="7" t="s">
        <v>4</v>
      </c>
      <c r="E22" s="22"/>
      <c r="F22" s="22"/>
      <c r="G22" s="22"/>
      <c r="H22" s="8"/>
    </row>
    <row r="23" spans="1:8" x14ac:dyDescent="0.25">
      <c r="A23" s="71" t="s">
        <v>72</v>
      </c>
      <c r="B23" s="13" t="s">
        <v>6</v>
      </c>
      <c r="C23" s="71">
        <v>26441</v>
      </c>
      <c r="D23" s="71" t="s">
        <v>4</v>
      </c>
      <c r="E23" s="68"/>
      <c r="F23" s="68"/>
      <c r="G23" s="68"/>
      <c r="H23" s="72"/>
    </row>
    <row r="24" spans="1:8" ht="31.5" x14ac:dyDescent="0.25">
      <c r="A24" s="71"/>
      <c r="B24" s="13" t="s">
        <v>61</v>
      </c>
      <c r="C24" s="71"/>
      <c r="D24" s="71"/>
      <c r="E24" s="68"/>
      <c r="F24" s="68"/>
      <c r="G24" s="68"/>
      <c r="H24" s="72"/>
    </row>
    <row r="25" spans="1:8" ht="31.5" x14ac:dyDescent="0.25">
      <c r="A25" s="7" t="s">
        <v>73</v>
      </c>
      <c r="B25" s="15" t="s">
        <v>63</v>
      </c>
      <c r="C25" s="7">
        <v>26442</v>
      </c>
      <c r="D25" s="7" t="s">
        <v>4</v>
      </c>
      <c r="E25" s="22"/>
      <c r="F25" s="22"/>
      <c r="G25" s="22"/>
      <c r="H25" s="8"/>
    </row>
    <row r="26" spans="1:8" ht="31.5" x14ac:dyDescent="0.25">
      <c r="A26" s="7" t="s">
        <v>74</v>
      </c>
      <c r="B26" s="11" t="s">
        <v>75</v>
      </c>
      <c r="C26" s="7">
        <v>26450</v>
      </c>
      <c r="D26" s="7" t="s">
        <v>4</v>
      </c>
      <c r="E26" s="22">
        <f>E27</f>
        <v>1112867.5699999998</v>
      </c>
      <c r="F26" s="49">
        <f t="shared" ref="F26:G26" si="2">F27</f>
        <v>1193726.9400000002</v>
      </c>
      <c r="G26" s="49">
        <f t="shared" si="2"/>
        <v>1211832.94</v>
      </c>
      <c r="H26" s="8"/>
    </row>
    <row r="27" spans="1:8" x14ac:dyDescent="0.25">
      <c r="A27" s="71" t="s">
        <v>76</v>
      </c>
      <c r="B27" s="13" t="s">
        <v>6</v>
      </c>
      <c r="C27" s="71">
        <v>26451</v>
      </c>
      <c r="D27" s="71" t="s">
        <v>4</v>
      </c>
      <c r="E27" s="68">
        <f>78603.2+140292.67+500273.81+202828.54+79469.35+30000+26400+55000</f>
        <v>1112867.5699999998</v>
      </c>
      <c r="F27" s="68">
        <f>81747.33+162982.56+558140.76+220732.95+170123.34</f>
        <v>1193726.9400000002</v>
      </c>
      <c r="G27" s="68">
        <f>223526.16+580466.4+230912.11+176928.27</f>
        <v>1211832.94</v>
      </c>
      <c r="H27" s="72"/>
    </row>
    <row r="28" spans="1:8" ht="31.5" x14ac:dyDescent="0.25">
      <c r="A28" s="71"/>
      <c r="B28" s="13" t="s">
        <v>61</v>
      </c>
      <c r="C28" s="71"/>
      <c r="D28" s="71"/>
      <c r="E28" s="68"/>
      <c r="F28" s="68"/>
      <c r="G28" s="68"/>
      <c r="H28" s="72"/>
    </row>
    <row r="29" spans="1:8" ht="31.5" x14ac:dyDescent="0.25">
      <c r="A29" s="7" t="s">
        <v>77</v>
      </c>
      <c r="B29" s="13" t="s">
        <v>78</v>
      </c>
      <c r="C29" s="7">
        <v>26452</v>
      </c>
      <c r="D29" s="7" t="s">
        <v>4</v>
      </c>
      <c r="E29" s="22"/>
      <c r="F29" s="22"/>
      <c r="G29" s="22"/>
      <c r="H29" s="8"/>
    </row>
    <row r="30" spans="1:8" ht="78.75" x14ac:dyDescent="0.25">
      <c r="A30" s="7" t="s">
        <v>79</v>
      </c>
      <c r="B30" s="6" t="s">
        <v>80</v>
      </c>
      <c r="C30" s="7">
        <v>26500</v>
      </c>
      <c r="D30" s="7" t="s">
        <v>4</v>
      </c>
      <c r="E30" s="22">
        <f>E12+E17+E26</f>
        <v>4296226.1999999993</v>
      </c>
      <c r="F30" s="49">
        <f t="shared" ref="F30:G30" si="3">F12+F17+F26</f>
        <v>2981587.12</v>
      </c>
      <c r="G30" s="49">
        <f t="shared" si="3"/>
        <v>3107098.92</v>
      </c>
      <c r="H30" s="8"/>
    </row>
    <row r="31" spans="1:8" x14ac:dyDescent="0.25">
      <c r="A31" s="72"/>
      <c r="B31" s="5" t="s">
        <v>81</v>
      </c>
      <c r="C31" s="71">
        <v>26510</v>
      </c>
      <c r="D31" s="72"/>
      <c r="E31" s="68">
        <f>E14+E18+E27</f>
        <v>4296226.1999999993</v>
      </c>
      <c r="F31" s="68">
        <f t="shared" ref="F31:G31" si="4">F14+F18+F27</f>
        <v>2981587.12</v>
      </c>
      <c r="G31" s="68">
        <f t="shared" si="4"/>
        <v>3107098.92</v>
      </c>
      <c r="H31" s="72"/>
    </row>
    <row r="32" spans="1:8" x14ac:dyDescent="0.25">
      <c r="A32" s="72"/>
      <c r="B32" s="9"/>
      <c r="C32" s="71"/>
      <c r="D32" s="72"/>
      <c r="E32" s="68"/>
      <c r="F32" s="68"/>
      <c r="G32" s="68"/>
      <c r="H32" s="72"/>
    </row>
    <row r="33" spans="1:8" ht="78.75" x14ac:dyDescent="0.25">
      <c r="A33" s="7" t="s">
        <v>82</v>
      </c>
      <c r="B33" s="9" t="s">
        <v>83</v>
      </c>
      <c r="C33" s="7">
        <v>26600</v>
      </c>
      <c r="D33" s="7" t="s">
        <v>4</v>
      </c>
      <c r="E33" s="22"/>
      <c r="F33" s="22"/>
      <c r="G33" s="22"/>
      <c r="H33" s="8"/>
    </row>
    <row r="34" spans="1:8" x14ac:dyDescent="0.25">
      <c r="A34" s="72"/>
      <c r="B34" s="5" t="s">
        <v>81</v>
      </c>
      <c r="C34" s="71">
        <v>26610</v>
      </c>
      <c r="D34" s="72"/>
      <c r="E34" s="68"/>
      <c r="F34" s="68"/>
      <c r="G34" s="68"/>
      <c r="H34" s="72"/>
    </row>
    <row r="35" spans="1:8" x14ac:dyDescent="0.25">
      <c r="A35" s="72"/>
      <c r="B35" s="9"/>
      <c r="C35" s="71"/>
      <c r="D35" s="72"/>
      <c r="E35" s="68"/>
      <c r="F35" s="68"/>
      <c r="G35" s="68"/>
      <c r="H35" s="72"/>
    </row>
    <row r="37" spans="1:8" x14ac:dyDescent="0.25">
      <c r="A37" s="1" t="s">
        <v>85</v>
      </c>
      <c r="C37" s="80" t="s">
        <v>146</v>
      </c>
      <c r="D37" s="80"/>
      <c r="E37" s="81" t="s">
        <v>88</v>
      </c>
      <c r="F37" s="81"/>
      <c r="G37" s="61" t="s">
        <v>147</v>
      </c>
      <c r="H37" s="61"/>
    </row>
    <row r="38" spans="1:8" s="17" customFormat="1" ht="12.75" x14ac:dyDescent="0.2">
      <c r="A38" s="17" t="s">
        <v>86</v>
      </c>
      <c r="C38" s="64" t="s">
        <v>87</v>
      </c>
      <c r="D38" s="64"/>
      <c r="E38" s="78" t="s">
        <v>89</v>
      </c>
      <c r="F38" s="78"/>
      <c r="G38" s="64" t="s">
        <v>90</v>
      </c>
      <c r="H38" s="64"/>
    </row>
    <row r="40" spans="1:8" x14ac:dyDescent="0.25">
      <c r="A40" s="1" t="s">
        <v>91</v>
      </c>
      <c r="C40" s="76" t="s">
        <v>148</v>
      </c>
      <c r="D40" s="76"/>
      <c r="E40" s="77" t="s">
        <v>149</v>
      </c>
      <c r="F40" s="77"/>
      <c r="G40" s="77"/>
      <c r="H40" s="54" t="s">
        <v>150</v>
      </c>
    </row>
    <row r="41" spans="1:8" x14ac:dyDescent="0.25">
      <c r="C41" s="64" t="s">
        <v>87</v>
      </c>
      <c r="D41" s="64"/>
      <c r="E41" s="78" t="s">
        <v>92</v>
      </c>
      <c r="F41" s="78"/>
      <c r="G41" s="78"/>
      <c r="H41" s="18" t="s">
        <v>93</v>
      </c>
    </row>
    <row r="43" spans="1:8" x14ac:dyDescent="0.25">
      <c r="A43" s="19" t="str">
        <f>Тит.лист!B10</f>
        <v>от "14" сентября 2020 г.</v>
      </c>
    </row>
    <row r="44" spans="1:8" x14ac:dyDescent="0.25">
      <c r="C44" s="19"/>
      <c r="D44" s="19"/>
      <c r="E44" s="37"/>
      <c r="F44" s="37"/>
    </row>
    <row r="47" spans="1:8" x14ac:dyDescent="0.25">
      <c r="B47" s="1" t="s">
        <v>143</v>
      </c>
      <c r="E47" s="36">
        <f>E11-E30</f>
        <v>0</v>
      </c>
      <c r="F47" s="36">
        <f t="shared" ref="F47:G47" si="5">F11-F30</f>
        <v>0</v>
      </c>
      <c r="G47" s="36">
        <f t="shared" si="5"/>
        <v>0</v>
      </c>
    </row>
  </sheetData>
  <mergeCells count="72">
    <mergeCell ref="C40:D40"/>
    <mergeCell ref="C41:D41"/>
    <mergeCell ref="E40:G40"/>
    <mergeCell ref="E41:G41"/>
    <mergeCell ref="A1:H1"/>
    <mergeCell ref="C37:D37"/>
    <mergeCell ref="C38:D38"/>
    <mergeCell ref="E37:F37"/>
    <mergeCell ref="E38:F38"/>
    <mergeCell ref="G37:H37"/>
    <mergeCell ref="G38:H38"/>
    <mergeCell ref="H31:H32"/>
    <mergeCell ref="A34:A35"/>
    <mergeCell ref="C34:C35"/>
    <mergeCell ref="D34:D35"/>
    <mergeCell ref="E34:E35"/>
    <mergeCell ref="F34:F35"/>
    <mergeCell ref="G34:G35"/>
    <mergeCell ref="H34:H35"/>
    <mergeCell ref="A31:A32"/>
    <mergeCell ref="C31:C32"/>
    <mergeCell ref="D31:D32"/>
    <mergeCell ref="E31:E32"/>
    <mergeCell ref="F31:F32"/>
    <mergeCell ref="G31:G32"/>
    <mergeCell ref="H23:H24"/>
    <mergeCell ref="A27:A28"/>
    <mergeCell ref="C27:C28"/>
    <mergeCell ref="D27:D28"/>
    <mergeCell ref="E27:E28"/>
    <mergeCell ref="F27:F28"/>
    <mergeCell ref="G27:G28"/>
    <mergeCell ref="H27:H28"/>
    <mergeCell ref="A23:A24"/>
    <mergeCell ref="C23:C24"/>
    <mergeCell ref="D23:D24"/>
    <mergeCell ref="E23:E24"/>
    <mergeCell ref="F23:F24"/>
    <mergeCell ref="G23:G24"/>
    <mergeCell ref="H14:H15"/>
    <mergeCell ref="A18:A19"/>
    <mergeCell ref="C18:C19"/>
    <mergeCell ref="D18:D19"/>
    <mergeCell ref="E18:E19"/>
    <mergeCell ref="F18:F19"/>
    <mergeCell ref="G18:G19"/>
    <mergeCell ref="H18:H19"/>
    <mergeCell ref="A14:A15"/>
    <mergeCell ref="C14:C15"/>
    <mergeCell ref="D14:D15"/>
    <mergeCell ref="E14:E15"/>
    <mergeCell ref="F14:F15"/>
    <mergeCell ref="G14:G15"/>
    <mergeCell ref="G7:G8"/>
    <mergeCell ref="H7:H8"/>
    <mergeCell ref="A12:A13"/>
    <mergeCell ref="C12:C13"/>
    <mergeCell ref="D12:D13"/>
    <mergeCell ref="E12:E13"/>
    <mergeCell ref="F12:F13"/>
    <mergeCell ref="G12:G13"/>
    <mergeCell ref="H12:H13"/>
    <mergeCell ref="A7:A8"/>
    <mergeCell ref="C7:C8"/>
    <mergeCell ref="D7:D8"/>
    <mergeCell ref="E7:E8"/>
    <mergeCell ref="F7:F8"/>
    <mergeCell ref="A3:A4"/>
    <mergeCell ref="B3:B4"/>
    <mergeCell ref="C3:C4"/>
    <mergeCell ref="D3:D4"/>
    <mergeCell ref="E3:H3"/>
  </mergeCells>
  <hyperlinks>
    <hyperlink ref="B6" location="Par1117" tooltip="&lt;11&gt; Плановые показатели выплат на закупку товаров, работ, услуг по строке 26000 Раздела 2 &quot;Сведения по выплатам на закупку товаров, работ, услуг&quot; Плана распределяются на выплаты по контрактам (договорам), заключенным (планируемым к заключению) в соответс" display="Par1117"/>
    <hyperlink ref="B8"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9" location="Par1118" tooltip="&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display="Par1118"/>
    <hyperlink ref="B10"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1" location="Par1119" tooltip="&lt;13&gt; Указывается сумма закупок товаров, работ, услуг, осуществляемых в соответствии с Федеральным законом N 44-ФЗ и Федеральным законом N 223-ФЗ." display="Par1119"/>
    <hyperlink ref="B16" location="Par1120" tooltip="&lt;14&gt; Государственным (муниципальным) бюджетным учреждением показатель не формируется." display="Par1120"/>
    <hyperlink ref="B20" location="Par1120" tooltip="&lt;14&gt; Государственным (муниципальным) бюджетным учреждением показатель не формируется." display="Par1120"/>
    <hyperlink ref="B21" location="Par1121" tooltip="&lt;15&gt; Указывается сумма закупок товаров, работ, услуг, осуществляемых в соответствии с Федеральным законом N 44-ФЗ." display="Par1121"/>
    <hyperlink ref="B25" location="Par1120" tooltip="&lt;14&gt; Государственным (муниципальным) бюджетным учреждением показатель не формируется." display="Par1120"/>
    <hyperlink ref="B30" location="Par1122" tooltip="&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 display="Par1122"/>
  </hyperlinks>
  <pageMargins left="0.7" right="0.7" top="0.75" bottom="0.75" header="0.3" footer="0.3"/>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I16" sqref="I16"/>
    </sheetView>
  </sheetViews>
  <sheetFormatPr defaultRowHeight="12.75" customHeight="1" x14ac:dyDescent="0.25"/>
  <cols>
    <col min="1" max="1" width="4.5703125" customWidth="1"/>
    <col min="2" max="2" width="5.140625" customWidth="1"/>
    <col min="3" max="3" width="11.42578125" customWidth="1"/>
    <col min="4" max="4" width="10.85546875" customWidth="1"/>
    <col min="5" max="6" width="9.140625" customWidth="1"/>
    <col min="7" max="7" width="13.140625" customWidth="1"/>
    <col min="8" max="10" width="9.140625" customWidth="1"/>
    <col min="257" max="257" width="4.5703125" customWidth="1"/>
    <col min="258" max="258" width="5.140625" customWidth="1"/>
    <col min="259" max="259" width="11.42578125" customWidth="1"/>
    <col min="260" max="260" width="10.85546875" customWidth="1"/>
    <col min="261" max="262" width="9.140625" customWidth="1"/>
    <col min="263" max="263" width="13.140625" customWidth="1"/>
    <col min="264" max="266" width="9.140625" customWidth="1"/>
    <col min="513" max="513" width="4.5703125" customWidth="1"/>
    <col min="514" max="514" width="5.140625" customWidth="1"/>
    <col min="515" max="515" width="11.42578125" customWidth="1"/>
    <col min="516" max="516" width="10.85546875" customWidth="1"/>
    <col min="517" max="518" width="9.140625" customWidth="1"/>
    <col min="519" max="519" width="13.140625" customWidth="1"/>
    <col min="520" max="522" width="9.140625" customWidth="1"/>
    <col min="769" max="769" width="4.5703125" customWidth="1"/>
    <col min="770" max="770" width="5.140625" customWidth="1"/>
    <col min="771" max="771" width="11.42578125" customWidth="1"/>
    <col min="772" max="772" width="10.85546875" customWidth="1"/>
    <col min="773" max="774" width="9.140625" customWidth="1"/>
    <col min="775" max="775" width="13.140625" customWidth="1"/>
    <col min="776" max="778" width="9.140625" customWidth="1"/>
    <col min="1025" max="1025" width="4.5703125" customWidth="1"/>
    <col min="1026" max="1026" width="5.140625" customWidth="1"/>
    <col min="1027" max="1027" width="11.42578125" customWidth="1"/>
    <col min="1028" max="1028" width="10.85546875" customWidth="1"/>
    <col min="1029" max="1030" width="9.140625" customWidth="1"/>
    <col min="1031" max="1031" width="13.140625" customWidth="1"/>
    <col min="1032" max="1034" width="9.140625" customWidth="1"/>
    <col min="1281" max="1281" width="4.5703125" customWidth="1"/>
    <col min="1282" max="1282" width="5.140625" customWidth="1"/>
    <col min="1283" max="1283" width="11.42578125" customWidth="1"/>
    <col min="1284" max="1284" width="10.85546875" customWidth="1"/>
    <col min="1285" max="1286" width="9.140625" customWidth="1"/>
    <col min="1287" max="1287" width="13.140625" customWidth="1"/>
    <col min="1288" max="1290" width="9.140625" customWidth="1"/>
    <col min="1537" max="1537" width="4.5703125" customWidth="1"/>
    <col min="1538" max="1538" width="5.140625" customWidth="1"/>
    <col min="1539" max="1539" width="11.42578125" customWidth="1"/>
    <col min="1540" max="1540" width="10.85546875" customWidth="1"/>
    <col min="1541" max="1542" width="9.140625" customWidth="1"/>
    <col min="1543" max="1543" width="13.140625" customWidth="1"/>
    <col min="1544" max="1546" width="9.140625" customWidth="1"/>
    <col min="1793" max="1793" width="4.5703125" customWidth="1"/>
    <col min="1794" max="1794" width="5.140625" customWidth="1"/>
    <col min="1795" max="1795" width="11.42578125" customWidth="1"/>
    <col min="1796" max="1796" width="10.85546875" customWidth="1"/>
    <col min="1797" max="1798" width="9.140625" customWidth="1"/>
    <col min="1799" max="1799" width="13.140625" customWidth="1"/>
    <col min="1800" max="1802" width="9.140625" customWidth="1"/>
    <col min="2049" max="2049" width="4.5703125" customWidth="1"/>
    <col min="2050" max="2050" width="5.140625" customWidth="1"/>
    <col min="2051" max="2051" width="11.42578125" customWidth="1"/>
    <col min="2052" max="2052" width="10.85546875" customWidth="1"/>
    <col min="2053" max="2054" width="9.140625" customWidth="1"/>
    <col min="2055" max="2055" width="13.140625" customWidth="1"/>
    <col min="2056" max="2058" width="9.140625" customWidth="1"/>
    <col min="2305" max="2305" width="4.5703125" customWidth="1"/>
    <col min="2306" max="2306" width="5.140625" customWidth="1"/>
    <col min="2307" max="2307" width="11.42578125" customWidth="1"/>
    <col min="2308" max="2308" width="10.85546875" customWidth="1"/>
    <col min="2309" max="2310" width="9.140625" customWidth="1"/>
    <col min="2311" max="2311" width="13.140625" customWidth="1"/>
    <col min="2312" max="2314" width="9.140625" customWidth="1"/>
    <col min="2561" max="2561" width="4.5703125" customWidth="1"/>
    <col min="2562" max="2562" width="5.140625" customWidth="1"/>
    <col min="2563" max="2563" width="11.42578125" customWidth="1"/>
    <col min="2564" max="2564" width="10.85546875" customWidth="1"/>
    <col min="2565" max="2566" width="9.140625" customWidth="1"/>
    <col min="2567" max="2567" width="13.140625" customWidth="1"/>
    <col min="2568" max="2570" width="9.140625" customWidth="1"/>
    <col min="2817" max="2817" width="4.5703125" customWidth="1"/>
    <col min="2818" max="2818" width="5.140625" customWidth="1"/>
    <col min="2819" max="2819" width="11.42578125" customWidth="1"/>
    <col min="2820" max="2820" width="10.85546875" customWidth="1"/>
    <col min="2821" max="2822" width="9.140625" customWidth="1"/>
    <col min="2823" max="2823" width="13.140625" customWidth="1"/>
    <col min="2824" max="2826" width="9.140625" customWidth="1"/>
    <col min="3073" max="3073" width="4.5703125" customWidth="1"/>
    <col min="3074" max="3074" width="5.140625" customWidth="1"/>
    <col min="3075" max="3075" width="11.42578125" customWidth="1"/>
    <col min="3076" max="3076" width="10.85546875" customWidth="1"/>
    <col min="3077" max="3078" width="9.140625" customWidth="1"/>
    <col min="3079" max="3079" width="13.140625" customWidth="1"/>
    <col min="3080" max="3082" width="9.140625" customWidth="1"/>
    <col min="3329" max="3329" width="4.5703125" customWidth="1"/>
    <col min="3330" max="3330" width="5.140625" customWidth="1"/>
    <col min="3331" max="3331" width="11.42578125" customWidth="1"/>
    <col min="3332" max="3332" width="10.85546875" customWidth="1"/>
    <col min="3333" max="3334" width="9.140625" customWidth="1"/>
    <col min="3335" max="3335" width="13.140625" customWidth="1"/>
    <col min="3336" max="3338" width="9.140625" customWidth="1"/>
    <col min="3585" max="3585" width="4.5703125" customWidth="1"/>
    <col min="3586" max="3586" width="5.140625" customWidth="1"/>
    <col min="3587" max="3587" width="11.42578125" customWidth="1"/>
    <col min="3588" max="3588" width="10.85546875" customWidth="1"/>
    <col min="3589" max="3590" width="9.140625" customWidth="1"/>
    <col min="3591" max="3591" width="13.140625" customWidth="1"/>
    <col min="3592" max="3594" width="9.140625" customWidth="1"/>
    <col min="3841" max="3841" width="4.5703125" customWidth="1"/>
    <col min="3842" max="3842" width="5.140625" customWidth="1"/>
    <col min="3843" max="3843" width="11.42578125" customWidth="1"/>
    <col min="3844" max="3844" width="10.85546875" customWidth="1"/>
    <col min="3845" max="3846" width="9.140625" customWidth="1"/>
    <col min="3847" max="3847" width="13.140625" customWidth="1"/>
    <col min="3848" max="3850" width="9.140625" customWidth="1"/>
    <col min="4097" max="4097" width="4.5703125" customWidth="1"/>
    <col min="4098" max="4098" width="5.140625" customWidth="1"/>
    <col min="4099" max="4099" width="11.42578125" customWidth="1"/>
    <col min="4100" max="4100" width="10.85546875" customWidth="1"/>
    <col min="4101" max="4102" width="9.140625" customWidth="1"/>
    <col min="4103" max="4103" width="13.140625" customWidth="1"/>
    <col min="4104" max="4106" width="9.140625" customWidth="1"/>
    <col min="4353" max="4353" width="4.5703125" customWidth="1"/>
    <col min="4354" max="4354" width="5.140625" customWidth="1"/>
    <col min="4355" max="4355" width="11.42578125" customWidth="1"/>
    <col min="4356" max="4356" width="10.85546875" customWidth="1"/>
    <col min="4357" max="4358" width="9.140625" customWidth="1"/>
    <col min="4359" max="4359" width="13.140625" customWidth="1"/>
    <col min="4360" max="4362" width="9.140625" customWidth="1"/>
    <col min="4609" max="4609" width="4.5703125" customWidth="1"/>
    <col min="4610" max="4610" width="5.140625" customWidth="1"/>
    <col min="4611" max="4611" width="11.42578125" customWidth="1"/>
    <col min="4612" max="4612" width="10.85546875" customWidth="1"/>
    <col min="4613" max="4614" width="9.140625" customWidth="1"/>
    <col min="4615" max="4615" width="13.140625" customWidth="1"/>
    <col min="4616" max="4618" width="9.140625" customWidth="1"/>
    <col min="4865" max="4865" width="4.5703125" customWidth="1"/>
    <col min="4866" max="4866" width="5.140625" customWidth="1"/>
    <col min="4867" max="4867" width="11.42578125" customWidth="1"/>
    <col min="4868" max="4868" width="10.85546875" customWidth="1"/>
    <col min="4869" max="4870" width="9.140625" customWidth="1"/>
    <col min="4871" max="4871" width="13.140625" customWidth="1"/>
    <col min="4872" max="4874" width="9.140625" customWidth="1"/>
    <col min="5121" max="5121" width="4.5703125" customWidth="1"/>
    <col min="5122" max="5122" width="5.140625" customWidth="1"/>
    <col min="5123" max="5123" width="11.42578125" customWidth="1"/>
    <col min="5124" max="5124" width="10.85546875" customWidth="1"/>
    <col min="5125" max="5126" width="9.140625" customWidth="1"/>
    <col min="5127" max="5127" width="13.140625" customWidth="1"/>
    <col min="5128" max="5130" width="9.140625" customWidth="1"/>
    <col min="5377" max="5377" width="4.5703125" customWidth="1"/>
    <col min="5378" max="5378" width="5.140625" customWidth="1"/>
    <col min="5379" max="5379" width="11.42578125" customWidth="1"/>
    <col min="5380" max="5380" width="10.85546875" customWidth="1"/>
    <col min="5381" max="5382" width="9.140625" customWidth="1"/>
    <col min="5383" max="5383" width="13.140625" customWidth="1"/>
    <col min="5384" max="5386" width="9.140625" customWidth="1"/>
    <col min="5633" max="5633" width="4.5703125" customWidth="1"/>
    <col min="5634" max="5634" width="5.140625" customWidth="1"/>
    <col min="5635" max="5635" width="11.42578125" customWidth="1"/>
    <col min="5636" max="5636" width="10.85546875" customWidth="1"/>
    <col min="5637" max="5638" width="9.140625" customWidth="1"/>
    <col min="5639" max="5639" width="13.140625" customWidth="1"/>
    <col min="5640" max="5642" width="9.140625" customWidth="1"/>
    <col min="5889" max="5889" width="4.5703125" customWidth="1"/>
    <col min="5890" max="5890" width="5.140625" customWidth="1"/>
    <col min="5891" max="5891" width="11.42578125" customWidth="1"/>
    <col min="5892" max="5892" width="10.85546875" customWidth="1"/>
    <col min="5893" max="5894" width="9.140625" customWidth="1"/>
    <col min="5895" max="5895" width="13.140625" customWidth="1"/>
    <col min="5896" max="5898" width="9.140625" customWidth="1"/>
    <col min="6145" max="6145" width="4.5703125" customWidth="1"/>
    <col min="6146" max="6146" width="5.140625" customWidth="1"/>
    <col min="6147" max="6147" width="11.42578125" customWidth="1"/>
    <col min="6148" max="6148" width="10.85546875" customWidth="1"/>
    <col min="6149" max="6150" width="9.140625" customWidth="1"/>
    <col min="6151" max="6151" width="13.140625" customWidth="1"/>
    <col min="6152" max="6154" width="9.140625" customWidth="1"/>
    <col min="6401" max="6401" width="4.5703125" customWidth="1"/>
    <col min="6402" max="6402" width="5.140625" customWidth="1"/>
    <col min="6403" max="6403" width="11.42578125" customWidth="1"/>
    <col min="6404" max="6404" width="10.85546875" customWidth="1"/>
    <col min="6405" max="6406" width="9.140625" customWidth="1"/>
    <col min="6407" max="6407" width="13.140625" customWidth="1"/>
    <col min="6408" max="6410" width="9.140625" customWidth="1"/>
    <col min="6657" max="6657" width="4.5703125" customWidth="1"/>
    <col min="6658" max="6658" width="5.140625" customWidth="1"/>
    <col min="6659" max="6659" width="11.42578125" customWidth="1"/>
    <col min="6660" max="6660" width="10.85546875" customWidth="1"/>
    <col min="6661" max="6662" width="9.140625" customWidth="1"/>
    <col min="6663" max="6663" width="13.140625" customWidth="1"/>
    <col min="6664" max="6666" width="9.140625" customWidth="1"/>
    <col min="6913" max="6913" width="4.5703125" customWidth="1"/>
    <col min="6914" max="6914" width="5.140625" customWidth="1"/>
    <col min="6915" max="6915" width="11.42578125" customWidth="1"/>
    <col min="6916" max="6916" width="10.85546875" customWidth="1"/>
    <col min="6917" max="6918" width="9.140625" customWidth="1"/>
    <col min="6919" max="6919" width="13.140625" customWidth="1"/>
    <col min="6920" max="6922" width="9.140625" customWidth="1"/>
    <col min="7169" max="7169" width="4.5703125" customWidth="1"/>
    <col min="7170" max="7170" width="5.140625" customWidth="1"/>
    <col min="7171" max="7171" width="11.42578125" customWidth="1"/>
    <col min="7172" max="7172" width="10.85546875" customWidth="1"/>
    <col min="7173" max="7174" width="9.140625" customWidth="1"/>
    <col min="7175" max="7175" width="13.140625" customWidth="1"/>
    <col min="7176" max="7178" width="9.140625" customWidth="1"/>
    <col min="7425" max="7425" width="4.5703125" customWidth="1"/>
    <col min="7426" max="7426" width="5.140625" customWidth="1"/>
    <col min="7427" max="7427" width="11.42578125" customWidth="1"/>
    <col min="7428" max="7428" width="10.85546875" customWidth="1"/>
    <col min="7429" max="7430" width="9.140625" customWidth="1"/>
    <col min="7431" max="7431" width="13.140625" customWidth="1"/>
    <col min="7432" max="7434" width="9.140625" customWidth="1"/>
    <col min="7681" max="7681" width="4.5703125" customWidth="1"/>
    <col min="7682" max="7682" width="5.140625" customWidth="1"/>
    <col min="7683" max="7683" width="11.42578125" customWidth="1"/>
    <col min="7684" max="7684" width="10.85546875" customWidth="1"/>
    <col min="7685" max="7686" width="9.140625" customWidth="1"/>
    <col min="7687" max="7687" width="13.140625" customWidth="1"/>
    <col min="7688" max="7690" width="9.140625" customWidth="1"/>
    <col min="7937" max="7937" width="4.5703125" customWidth="1"/>
    <col min="7938" max="7938" width="5.140625" customWidth="1"/>
    <col min="7939" max="7939" width="11.42578125" customWidth="1"/>
    <col min="7940" max="7940" width="10.85546875" customWidth="1"/>
    <col min="7941" max="7942" width="9.140625" customWidth="1"/>
    <col min="7943" max="7943" width="13.140625" customWidth="1"/>
    <col min="7944" max="7946" width="9.140625" customWidth="1"/>
    <col min="8193" max="8193" width="4.5703125" customWidth="1"/>
    <col min="8194" max="8194" width="5.140625" customWidth="1"/>
    <col min="8195" max="8195" width="11.42578125" customWidth="1"/>
    <col min="8196" max="8196" width="10.85546875" customWidth="1"/>
    <col min="8197" max="8198" width="9.140625" customWidth="1"/>
    <col min="8199" max="8199" width="13.140625" customWidth="1"/>
    <col min="8200" max="8202" width="9.140625" customWidth="1"/>
    <col min="8449" max="8449" width="4.5703125" customWidth="1"/>
    <col min="8450" max="8450" width="5.140625" customWidth="1"/>
    <col min="8451" max="8451" width="11.42578125" customWidth="1"/>
    <col min="8452" max="8452" width="10.85546875" customWidth="1"/>
    <col min="8453" max="8454" width="9.140625" customWidth="1"/>
    <col min="8455" max="8455" width="13.140625" customWidth="1"/>
    <col min="8456" max="8458" width="9.140625" customWidth="1"/>
    <col min="8705" max="8705" width="4.5703125" customWidth="1"/>
    <col min="8706" max="8706" width="5.140625" customWidth="1"/>
    <col min="8707" max="8707" width="11.42578125" customWidth="1"/>
    <col min="8708" max="8708" width="10.85546875" customWidth="1"/>
    <col min="8709" max="8710" width="9.140625" customWidth="1"/>
    <col min="8711" max="8711" width="13.140625" customWidth="1"/>
    <col min="8712" max="8714" width="9.140625" customWidth="1"/>
    <col min="8961" max="8961" width="4.5703125" customWidth="1"/>
    <col min="8962" max="8962" width="5.140625" customWidth="1"/>
    <col min="8963" max="8963" width="11.42578125" customWidth="1"/>
    <col min="8964" max="8964" width="10.85546875" customWidth="1"/>
    <col min="8965" max="8966" width="9.140625" customWidth="1"/>
    <col min="8967" max="8967" width="13.140625" customWidth="1"/>
    <col min="8968" max="8970" width="9.140625" customWidth="1"/>
    <col min="9217" max="9217" width="4.5703125" customWidth="1"/>
    <col min="9218" max="9218" width="5.140625" customWidth="1"/>
    <col min="9219" max="9219" width="11.42578125" customWidth="1"/>
    <col min="9220" max="9220" width="10.85546875" customWidth="1"/>
    <col min="9221" max="9222" width="9.140625" customWidth="1"/>
    <col min="9223" max="9223" width="13.140625" customWidth="1"/>
    <col min="9224" max="9226" width="9.140625" customWidth="1"/>
    <col min="9473" max="9473" width="4.5703125" customWidth="1"/>
    <col min="9474" max="9474" width="5.140625" customWidth="1"/>
    <col min="9475" max="9475" width="11.42578125" customWidth="1"/>
    <col min="9476" max="9476" width="10.85546875" customWidth="1"/>
    <col min="9477" max="9478" width="9.140625" customWidth="1"/>
    <col min="9479" max="9479" width="13.140625" customWidth="1"/>
    <col min="9480" max="9482" width="9.140625" customWidth="1"/>
    <col min="9729" max="9729" width="4.5703125" customWidth="1"/>
    <col min="9730" max="9730" width="5.140625" customWidth="1"/>
    <col min="9731" max="9731" width="11.42578125" customWidth="1"/>
    <col min="9732" max="9732" width="10.85546875" customWidth="1"/>
    <col min="9733" max="9734" width="9.140625" customWidth="1"/>
    <col min="9735" max="9735" width="13.140625" customWidth="1"/>
    <col min="9736" max="9738" width="9.140625" customWidth="1"/>
    <col min="9985" max="9985" width="4.5703125" customWidth="1"/>
    <col min="9986" max="9986" width="5.140625" customWidth="1"/>
    <col min="9987" max="9987" width="11.42578125" customWidth="1"/>
    <col min="9988" max="9988" width="10.85546875" customWidth="1"/>
    <col min="9989" max="9990" width="9.140625" customWidth="1"/>
    <col min="9991" max="9991" width="13.140625" customWidth="1"/>
    <col min="9992" max="9994" width="9.140625" customWidth="1"/>
    <col min="10241" max="10241" width="4.5703125" customWidth="1"/>
    <col min="10242" max="10242" width="5.140625" customWidth="1"/>
    <col min="10243" max="10243" width="11.42578125" customWidth="1"/>
    <col min="10244" max="10244" width="10.85546875" customWidth="1"/>
    <col min="10245" max="10246" width="9.140625" customWidth="1"/>
    <col min="10247" max="10247" width="13.140625" customWidth="1"/>
    <col min="10248" max="10250" width="9.140625" customWidth="1"/>
    <col min="10497" max="10497" width="4.5703125" customWidth="1"/>
    <col min="10498" max="10498" width="5.140625" customWidth="1"/>
    <col min="10499" max="10499" width="11.42578125" customWidth="1"/>
    <col min="10500" max="10500" width="10.85546875" customWidth="1"/>
    <col min="10501" max="10502" width="9.140625" customWidth="1"/>
    <col min="10503" max="10503" width="13.140625" customWidth="1"/>
    <col min="10504" max="10506" width="9.140625" customWidth="1"/>
    <col min="10753" max="10753" width="4.5703125" customWidth="1"/>
    <col min="10754" max="10754" width="5.140625" customWidth="1"/>
    <col min="10755" max="10755" width="11.42578125" customWidth="1"/>
    <col min="10756" max="10756" width="10.85546875" customWidth="1"/>
    <col min="10757" max="10758" width="9.140625" customWidth="1"/>
    <col min="10759" max="10759" width="13.140625" customWidth="1"/>
    <col min="10760" max="10762" width="9.140625" customWidth="1"/>
    <col min="11009" max="11009" width="4.5703125" customWidth="1"/>
    <col min="11010" max="11010" width="5.140625" customWidth="1"/>
    <col min="11011" max="11011" width="11.42578125" customWidth="1"/>
    <col min="11012" max="11012" width="10.85546875" customWidth="1"/>
    <col min="11013" max="11014" width="9.140625" customWidth="1"/>
    <col min="11015" max="11015" width="13.140625" customWidth="1"/>
    <col min="11016" max="11018" width="9.140625" customWidth="1"/>
    <col min="11265" max="11265" width="4.5703125" customWidth="1"/>
    <col min="11266" max="11266" width="5.140625" customWidth="1"/>
    <col min="11267" max="11267" width="11.42578125" customWidth="1"/>
    <col min="11268" max="11268" width="10.85546875" customWidth="1"/>
    <col min="11269" max="11270" width="9.140625" customWidth="1"/>
    <col min="11271" max="11271" width="13.140625" customWidth="1"/>
    <col min="11272" max="11274" width="9.140625" customWidth="1"/>
    <col min="11521" max="11521" width="4.5703125" customWidth="1"/>
    <col min="11522" max="11522" width="5.140625" customWidth="1"/>
    <col min="11523" max="11523" width="11.42578125" customWidth="1"/>
    <col min="11524" max="11524" width="10.85546875" customWidth="1"/>
    <col min="11525" max="11526" width="9.140625" customWidth="1"/>
    <col min="11527" max="11527" width="13.140625" customWidth="1"/>
    <col min="11528" max="11530" width="9.140625" customWidth="1"/>
    <col min="11777" max="11777" width="4.5703125" customWidth="1"/>
    <col min="11778" max="11778" width="5.140625" customWidth="1"/>
    <col min="11779" max="11779" width="11.42578125" customWidth="1"/>
    <col min="11780" max="11780" width="10.85546875" customWidth="1"/>
    <col min="11781" max="11782" width="9.140625" customWidth="1"/>
    <col min="11783" max="11783" width="13.140625" customWidth="1"/>
    <col min="11784" max="11786" width="9.140625" customWidth="1"/>
    <col min="12033" max="12033" width="4.5703125" customWidth="1"/>
    <col min="12034" max="12034" width="5.140625" customWidth="1"/>
    <col min="12035" max="12035" width="11.42578125" customWidth="1"/>
    <col min="12036" max="12036" width="10.85546875" customWidth="1"/>
    <col min="12037" max="12038" width="9.140625" customWidth="1"/>
    <col min="12039" max="12039" width="13.140625" customWidth="1"/>
    <col min="12040" max="12042" width="9.140625" customWidth="1"/>
    <col min="12289" max="12289" width="4.5703125" customWidth="1"/>
    <col min="12290" max="12290" width="5.140625" customWidth="1"/>
    <col min="12291" max="12291" width="11.42578125" customWidth="1"/>
    <col min="12292" max="12292" width="10.85546875" customWidth="1"/>
    <col min="12293" max="12294" width="9.140625" customWidth="1"/>
    <col min="12295" max="12295" width="13.140625" customWidth="1"/>
    <col min="12296" max="12298" width="9.140625" customWidth="1"/>
    <col min="12545" max="12545" width="4.5703125" customWidth="1"/>
    <col min="12546" max="12546" width="5.140625" customWidth="1"/>
    <col min="12547" max="12547" width="11.42578125" customWidth="1"/>
    <col min="12548" max="12548" width="10.85546875" customWidth="1"/>
    <col min="12549" max="12550" width="9.140625" customWidth="1"/>
    <col min="12551" max="12551" width="13.140625" customWidth="1"/>
    <col min="12552" max="12554" width="9.140625" customWidth="1"/>
    <col min="12801" max="12801" width="4.5703125" customWidth="1"/>
    <col min="12802" max="12802" width="5.140625" customWidth="1"/>
    <col min="12803" max="12803" width="11.42578125" customWidth="1"/>
    <col min="12804" max="12804" width="10.85546875" customWidth="1"/>
    <col min="12805" max="12806" width="9.140625" customWidth="1"/>
    <col min="12807" max="12807" width="13.140625" customWidth="1"/>
    <col min="12808" max="12810" width="9.140625" customWidth="1"/>
    <col min="13057" max="13057" width="4.5703125" customWidth="1"/>
    <col min="13058" max="13058" width="5.140625" customWidth="1"/>
    <col min="13059" max="13059" width="11.42578125" customWidth="1"/>
    <col min="13060" max="13060" width="10.85546875" customWidth="1"/>
    <col min="13061" max="13062" width="9.140625" customWidth="1"/>
    <col min="13063" max="13063" width="13.140625" customWidth="1"/>
    <col min="13064" max="13066" width="9.140625" customWidth="1"/>
    <col min="13313" max="13313" width="4.5703125" customWidth="1"/>
    <col min="13314" max="13314" width="5.140625" customWidth="1"/>
    <col min="13315" max="13315" width="11.42578125" customWidth="1"/>
    <col min="13316" max="13316" width="10.85546875" customWidth="1"/>
    <col min="13317" max="13318" width="9.140625" customWidth="1"/>
    <col min="13319" max="13319" width="13.140625" customWidth="1"/>
    <col min="13320" max="13322" width="9.140625" customWidth="1"/>
    <col min="13569" max="13569" width="4.5703125" customWidth="1"/>
    <col min="13570" max="13570" width="5.140625" customWidth="1"/>
    <col min="13571" max="13571" width="11.42578125" customWidth="1"/>
    <col min="13572" max="13572" width="10.85546875" customWidth="1"/>
    <col min="13573" max="13574" width="9.140625" customWidth="1"/>
    <col min="13575" max="13575" width="13.140625" customWidth="1"/>
    <col min="13576" max="13578" width="9.140625" customWidth="1"/>
    <col min="13825" max="13825" width="4.5703125" customWidth="1"/>
    <col min="13826" max="13826" width="5.140625" customWidth="1"/>
    <col min="13827" max="13827" width="11.42578125" customWidth="1"/>
    <col min="13828" max="13828" width="10.85546875" customWidth="1"/>
    <col min="13829" max="13830" width="9.140625" customWidth="1"/>
    <col min="13831" max="13831" width="13.140625" customWidth="1"/>
    <col min="13832" max="13834" width="9.140625" customWidth="1"/>
    <col min="14081" max="14081" width="4.5703125" customWidth="1"/>
    <col min="14082" max="14082" width="5.140625" customWidth="1"/>
    <col min="14083" max="14083" width="11.42578125" customWidth="1"/>
    <col min="14084" max="14084" width="10.85546875" customWidth="1"/>
    <col min="14085" max="14086" width="9.140625" customWidth="1"/>
    <col min="14087" max="14087" width="13.140625" customWidth="1"/>
    <col min="14088" max="14090" width="9.140625" customWidth="1"/>
    <col min="14337" max="14337" width="4.5703125" customWidth="1"/>
    <col min="14338" max="14338" width="5.140625" customWidth="1"/>
    <col min="14339" max="14339" width="11.42578125" customWidth="1"/>
    <col min="14340" max="14340" width="10.85546875" customWidth="1"/>
    <col min="14341" max="14342" width="9.140625" customWidth="1"/>
    <col min="14343" max="14343" width="13.140625" customWidth="1"/>
    <col min="14344" max="14346" width="9.140625" customWidth="1"/>
    <col min="14593" max="14593" width="4.5703125" customWidth="1"/>
    <col min="14594" max="14594" width="5.140625" customWidth="1"/>
    <col min="14595" max="14595" width="11.42578125" customWidth="1"/>
    <col min="14596" max="14596" width="10.85546875" customWidth="1"/>
    <col min="14597" max="14598" width="9.140625" customWidth="1"/>
    <col min="14599" max="14599" width="13.140625" customWidth="1"/>
    <col min="14600" max="14602" width="9.140625" customWidth="1"/>
    <col min="14849" max="14849" width="4.5703125" customWidth="1"/>
    <col min="14850" max="14850" width="5.140625" customWidth="1"/>
    <col min="14851" max="14851" width="11.42578125" customWidth="1"/>
    <col min="14852" max="14852" width="10.85546875" customWidth="1"/>
    <col min="14853" max="14854" width="9.140625" customWidth="1"/>
    <col min="14855" max="14855" width="13.140625" customWidth="1"/>
    <col min="14856" max="14858" width="9.140625" customWidth="1"/>
    <col min="15105" max="15105" width="4.5703125" customWidth="1"/>
    <col min="15106" max="15106" width="5.140625" customWidth="1"/>
    <col min="15107" max="15107" width="11.42578125" customWidth="1"/>
    <col min="15108" max="15108" width="10.85546875" customWidth="1"/>
    <col min="15109" max="15110" width="9.140625" customWidth="1"/>
    <col min="15111" max="15111" width="13.140625" customWidth="1"/>
    <col min="15112" max="15114" width="9.140625" customWidth="1"/>
    <col min="15361" max="15361" width="4.5703125" customWidth="1"/>
    <col min="15362" max="15362" width="5.140625" customWidth="1"/>
    <col min="15363" max="15363" width="11.42578125" customWidth="1"/>
    <col min="15364" max="15364" width="10.85546875" customWidth="1"/>
    <col min="15365" max="15366" width="9.140625" customWidth="1"/>
    <col min="15367" max="15367" width="13.140625" customWidth="1"/>
    <col min="15368" max="15370" width="9.140625" customWidth="1"/>
    <col min="15617" max="15617" width="4.5703125" customWidth="1"/>
    <col min="15618" max="15618" width="5.140625" customWidth="1"/>
    <col min="15619" max="15619" width="11.42578125" customWidth="1"/>
    <col min="15620" max="15620" width="10.85546875" customWidth="1"/>
    <col min="15621" max="15622" width="9.140625" customWidth="1"/>
    <col min="15623" max="15623" width="13.140625" customWidth="1"/>
    <col min="15624" max="15626" width="9.140625" customWidth="1"/>
    <col min="15873" max="15873" width="4.5703125" customWidth="1"/>
    <col min="15874" max="15874" width="5.140625" customWidth="1"/>
    <col min="15875" max="15875" width="11.42578125" customWidth="1"/>
    <col min="15876" max="15876" width="10.85546875" customWidth="1"/>
    <col min="15877" max="15878" width="9.140625" customWidth="1"/>
    <col min="15879" max="15879" width="13.140625" customWidth="1"/>
    <col min="15880" max="15882" width="9.140625" customWidth="1"/>
    <col min="16129" max="16129" width="4.5703125" customWidth="1"/>
    <col min="16130" max="16130" width="5.140625" customWidth="1"/>
    <col min="16131" max="16131" width="11.42578125" customWidth="1"/>
    <col min="16132" max="16132" width="10.85546875" customWidth="1"/>
    <col min="16133" max="16134" width="9.140625" customWidth="1"/>
    <col min="16135" max="16135" width="13.140625" customWidth="1"/>
    <col min="16136" max="16138" width="9.140625" customWidth="1"/>
  </cols>
  <sheetData>
    <row r="1" spans="1:10" ht="15" x14ac:dyDescent="0.25">
      <c r="A1" s="82" t="s">
        <v>155</v>
      </c>
      <c r="B1" s="82"/>
      <c r="C1" s="82"/>
      <c r="D1" s="83"/>
      <c r="E1" s="83"/>
      <c r="F1" s="83"/>
      <c r="G1" s="83"/>
      <c r="H1" s="83"/>
      <c r="I1" s="83"/>
      <c r="J1" s="83"/>
    </row>
    <row r="2" spans="1:10" ht="15" x14ac:dyDescent="0.25">
      <c r="A2" s="84" t="s">
        <v>156</v>
      </c>
      <c r="B2" s="83"/>
      <c r="C2" s="83"/>
      <c r="D2" s="83"/>
      <c r="E2" s="83"/>
      <c r="F2" s="83"/>
      <c r="G2" s="83"/>
      <c r="H2" s="83"/>
      <c r="I2" s="83"/>
      <c r="J2" s="83"/>
    </row>
    <row r="3" spans="1:10" ht="15" x14ac:dyDescent="0.25">
      <c r="A3" s="85"/>
      <c r="B3" s="86"/>
      <c r="C3" s="86"/>
      <c r="D3" s="86"/>
      <c r="E3" s="86"/>
      <c r="F3" s="86"/>
      <c r="G3" s="86"/>
      <c r="H3" s="86"/>
      <c r="I3" s="86"/>
      <c r="J3" s="86"/>
    </row>
    <row r="4" spans="1:10" ht="15" x14ac:dyDescent="0.25">
      <c r="A4" s="85" t="s">
        <v>157</v>
      </c>
      <c r="B4" s="86"/>
      <c r="C4" s="86"/>
      <c r="D4" s="86"/>
      <c r="E4" s="87"/>
      <c r="F4" s="86"/>
      <c r="G4" s="87"/>
      <c r="H4" s="87"/>
      <c r="I4" s="86"/>
      <c r="J4" s="86"/>
    </row>
    <row r="5" spans="1:10" ht="15" x14ac:dyDescent="0.25">
      <c r="A5" s="83" t="s">
        <v>158</v>
      </c>
      <c r="B5" s="83"/>
      <c r="C5" s="83"/>
      <c r="D5" s="83"/>
      <c r="E5" s="83"/>
      <c r="F5" s="83"/>
      <c r="G5" s="83"/>
      <c r="H5" s="83"/>
      <c r="I5" s="83"/>
      <c r="J5" s="83"/>
    </row>
    <row r="6" spans="1:10" ht="15" x14ac:dyDescent="0.25">
      <c r="A6" s="88"/>
      <c r="B6" s="89"/>
      <c r="C6" s="89"/>
      <c r="D6" s="89"/>
      <c r="E6" s="89"/>
      <c r="F6" s="89"/>
      <c r="G6" s="89"/>
      <c r="H6" s="89"/>
      <c r="I6" s="89"/>
      <c r="J6" s="89"/>
    </row>
    <row r="7" spans="1:10" ht="15" x14ac:dyDescent="0.25">
      <c r="A7" s="88" t="s">
        <v>159</v>
      </c>
      <c r="B7" s="89"/>
      <c r="C7" s="89"/>
      <c r="D7" s="89"/>
      <c r="E7" s="89"/>
      <c r="F7" s="89"/>
      <c r="G7" s="89"/>
    </row>
    <row r="8" spans="1:10" ht="15" x14ac:dyDescent="0.25">
      <c r="A8" s="88" t="s">
        <v>160</v>
      </c>
      <c r="B8" s="89"/>
      <c r="C8" s="89"/>
      <c r="D8" s="89"/>
      <c r="E8" s="89"/>
      <c r="F8" s="89"/>
      <c r="G8" s="89"/>
    </row>
    <row r="9" spans="1:10" ht="15" x14ac:dyDescent="0.25">
      <c r="A9" s="83" t="s">
        <v>161</v>
      </c>
      <c r="B9" s="83"/>
      <c r="C9" s="83"/>
      <c r="D9" s="83"/>
      <c r="E9" s="83"/>
      <c r="F9" s="83"/>
      <c r="G9" s="83"/>
      <c r="H9" s="83"/>
      <c r="I9" s="83"/>
      <c r="J9" s="83"/>
    </row>
    <row r="10" spans="1:10" ht="52.5" x14ac:dyDescent="0.25">
      <c r="A10" s="90" t="s">
        <v>162</v>
      </c>
      <c r="B10" s="90" t="s">
        <v>163</v>
      </c>
      <c r="C10" s="90" t="s">
        <v>164</v>
      </c>
      <c r="D10" s="90" t="s">
        <v>165</v>
      </c>
    </row>
    <row r="11" spans="1:10" ht="15" x14ac:dyDescent="0.25">
      <c r="A11" s="91" t="s">
        <v>166</v>
      </c>
      <c r="B11" s="91" t="s">
        <v>167</v>
      </c>
      <c r="C11" s="92">
        <v>978384</v>
      </c>
      <c r="D11" s="92"/>
    </row>
    <row r="12" spans="1:10" ht="15" x14ac:dyDescent="0.25">
      <c r="A12" s="91" t="s">
        <v>166</v>
      </c>
      <c r="B12" s="91" t="s">
        <v>168</v>
      </c>
      <c r="C12" s="92">
        <v>20864739.57</v>
      </c>
      <c r="D12" s="92"/>
    </row>
    <row r="13" spans="1:10" ht="15" x14ac:dyDescent="0.25">
      <c r="A13" s="91" t="s">
        <v>166</v>
      </c>
      <c r="B13" s="91" t="s">
        <v>169</v>
      </c>
      <c r="C13" s="92">
        <v>863671.82</v>
      </c>
      <c r="D13" s="92"/>
    </row>
    <row r="14" spans="1:10" ht="15" x14ac:dyDescent="0.25">
      <c r="A14" s="91" t="s">
        <v>170</v>
      </c>
      <c r="B14" s="91" t="s">
        <v>171</v>
      </c>
      <c r="C14" s="92"/>
      <c r="D14" s="92">
        <v>14318718.58</v>
      </c>
    </row>
    <row r="15" spans="1:10" ht="15" x14ac:dyDescent="0.25">
      <c r="A15" s="91" t="s">
        <v>170</v>
      </c>
      <c r="B15" s="91" t="s">
        <v>172</v>
      </c>
      <c r="C15" s="92"/>
      <c r="D15" s="92">
        <v>15000</v>
      </c>
    </row>
    <row r="16" spans="1:10" ht="15" x14ac:dyDescent="0.25">
      <c r="A16" s="91" t="s">
        <v>173</v>
      </c>
      <c r="B16" s="91" t="s">
        <v>174</v>
      </c>
      <c r="C16" s="92"/>
      <c r="D16" s="92">
        <v>55000</v>
      </c>
    </row>
    <row r="17" spans="1:4" ht="15" x14ac:dyDescent="0.25">
      <c r="A17" s="91" t="s">
        <v>173</v>
      </c>
      <c r="B17" s="91" t="s">
        <v>172</v>
      </c>
      <c r="C17" s="92"/>
      <c r="D17" s="92">
        <v>1200</v>
      </c>
    </row>
    <row r="18" spans="1:4" ht="15" x14ac:dyDescent="0.25">
      <c r="A18" s="91" t="s">
        <v>175</v>
      </c>
      <c r="B18" s="91" t="s">
        <v>174</v>
      </c>
      <c r="C18" s="92"/>
      <c r="D18" s="92">
        <v>225500</v>
      </c>
    </row>
    <row r="19" spans="1:4" ht="15" x14ac:dyDescent="0.25">
      <c r="A19" s="91" t="s">
        <v>176</v>
      </c>
      <c r="B19" s="91" t="s">
        <v>177</v>
      </c>
      <c r="C19" s="92"/>
      <c r="D19" s="92">
        <v>3927623.51</v>
      </c>
    </row>
    <row r="20" spans="1:4" ht="15" x14ac:dyDescent="0.25">
      <c r="A20" s="91" t="s">
        <v>178</v>
      </c>
      <c r="B20" s="91" t="s">
        <v>179</v>
      </c>
      <c r="C20" s="92"/>
      <c r="D20" s="92">
        <v>78919.23</v>
      </c>
    </row>
    <row r="21" spans="1:4" ht="15" x14ac:dyDescent="0.25">
      <c r="A21" s="91" t="s">
        <v>178</v>
      </c>
      <c r="B21" s="91" t="s">
        <v>180</v>
      </c>
      <c r="C21" s="92"/>
      <c r="D21" s="92">
        <v>185000</v>
      </c>
    </row>
    <row r="22" spans="1:4" ht="15" x14ac:dyDescent="0.25">
      <c r="A22" s="91" t="s">
        <v>178</v>
      </c>
      <c r="B22" s="91" t="s">
        <v>181</v>
      </c>
      <c r="C22" s="92"/>
      <c r="D22" s="92">
        <v>1860770.51</v>
      </c>
    </row>
    <row r="23" spans="1:4" ht="15" x14ac:dyDescent="0.25">
      <c r="A23" s="91" t="s">
        <v>178</v>
      </c>
      <c r="B23" s="91" t="s">
        <v>182</v>
      </c>
      <c r="C23" s="92"/>
      <c r="D23" s="92">
        <v>874158.97</v>
      </c>
    </row>
    <row r="24" spans="1:4" ht="15" x14ac:dyDescent="0.25">
      <c r="A24" s="91" t="s">
        <v>178</v>
      </c>
      <c r="B24" s="91" t="s">
        <v>183</v>
      </c>
      <c r="C24" s="92"/>
      <c r="D24" s="92">
        <v>577016.67000000004</v>
      </c>
    </row>
    <row r="25" spans="1:4" ht="15" x14ac:dyDescent="0.25">
      <c r="A25" s="91" t="s">
        <v>178</v>
      </c>
      <c r="B25" s="91" t="s">
        <v>174</v>
      </c>
      <c r="C25" s="92"/>
      <c r="D25" s="92">
        <v>234778.54</v>
      </c>
    </row>
    <row r="26" spans="1:4" ht="15" x14ac:dyDescent="0.25">
      <c r="A26" s="91" t="s">
        <v>178</v>
      </c>
      <c r="B26" s="91" t="s">
        <v>184</v>
      </c>
      <c r="C26" s="92"/>
      <c r="D26" s="92">
        <v>65195.82</v>
      </c>
    </row>
    <row r="27" spans="1:4" ht="15" x14ac:dyDescent="0.25">
      <c r="A27" s="91" t="s">
        <v>178</v>
      </c>
      <c r="B27" s="91" t="s">
        <v>185</v>
      </c>
      <c r="C27" s="92"/>
      <c r="D27" s="92">
        <v>298476</v>
      </c>
    </row>
    <row r="28" spans="1:4" ht="15" x14ac:dyDescent="0.25">
      <c r="A28" s="91" t="s">
        <v>178</v>
      </c>
      <c r="B28" s="91" t="s">
        <v>186</v>
      </c>
      <c r="C28" s="92"/>
      <c r="D28" s="92">
        <v>87726.49</v>
      </c>
    </row>
    <row r="29" spans="1:4" ht="15" x14ac:dyDescent="0.25">
      <c r="A29" s="91" t="s">
        <v>178</v>
      </c>
      <c r="B29" s="91" t="s">
        <v>187</v>
      </c>
      <c r="C29" s="92"/>
      <c r="D29" s="92">
        <v>34500</v>
      </c>
    </row>
    <row r="30" spans="1:4" ht="15" x14ac:dyDescent="0.25">
      <c r="A30" s="91" t="s">
        <v>188</v>
      </c>
      <c r="B30" s="91" t="s">
        <v>189</v>
      </c>
      <c r="C30" s="92"/>
      <c r="D30" s="92">
        <v>299.76</v>
      </c>
    </row>
    <row r="31" spans="1:4" ht="15" x14ac:dyDescent="0.25">
      <c r="A31" s="91" t="s">
        <v>188</v>
      </c>
      <c r="B31" s="91" t="s">
        <v>190</v>
      </c>
      <c r="C31" s="92"/>
      <c r="D31" s="92">
        <v>39993.11</v>
      </c>
    </row>
    <row r="32" spans="1:4" ht="15" x14ac:dyDescent="0.25">
      <c r="A32" s="91" t="s">
        <v>188</v>
      </c>
      <c r="B32" s="91" t="s">
        <v>191</v>
      </c>
      <c r="C32" s="92"/>
      <c r="D32" s="92">
        <v>796.63</v>
      </c>
    </row>
    <row r="33" spans="1:4" ht="15" x14ac:dyDescent="0.25">
      <c r="A33" s="93" t="s">
        <v>192</v>
      </c>
      <c r="B33" s="94"/>
      <c r="C33" s="95">
        <v>22706795.390000001</v>
      </c>
      <c r="D33" s="95">
        <v>22880673.82</v>
      </c>
    </row>
  </sheetData>
  <mergeCells count="3">
    <mergeCell ref="A6:J6"/>
    <mergeCell ref="A7:G7"/>
    <mergeCell ref="A8:G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Тит.лист</vt:lpstr>
      <vt:lpstr>раздел 1</vt:lpstr>
      <vt:lpstr>раздел 2</vt:lpstr>
      <vt:lpstr>Лист1</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Аннина Е М</dc:creator>
  <cp:lastModifiedBy>Ольга</cp:lastModifiedBy>
  <cp:lastPrinted>2020-09-16T12:45:35Z</cp:lastPrinted>
  <dcterms:created xsi:type="dcterms:W3CDTF">2019-08-15T08:35:48Z</dcterms:created>
  <dcterms:modified xsi:type="dcterms:W3CDTF">2020-09-16T12:46:07Z</dcterms:modified>
</cp:coreProperties>
</file>