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440" windowHeight="7995" activeTab="1"/>
  </bookViews>
  <sheets>
    <sheet name="Тит.лист" sheetId="3" r:id="rId1"/>
    <sheet name="раздел 1" sheetId="1" r:id="rId2"/>
    <sheet name="раздел 2" sheetId="2" r:id="rId3"/>
  </sheets>
  <definedNames>
    <definedName name="_xlnm.Print_Area" localSheetId="2">'раздел 2'!$A$1:$I$58</definedName>
  </definedNames>
  <calcPr calcId="145621"/>
</workbook>
</file>

<file path=xl/calcChain.xml><?xml version="1.0" encoding="utf-8"?>
<calcChain xmlns="http://schemas.openxmlformats.org/spreadsheetml/2006/main">
  <c r="G67" i="1" l="1"/>
  <c r="F67" i="1"/>
  <c r="E67" i="1"/>
  <c r="F32" i="2" l="1"/>
  <c r="F54" i="1"/>
  <c r="G54" i="1"/>
  <c r="E54" i="1"/>
  <c r="E50" i="1"/>
  <c r="E75" i="1"/>
  <c r="G9" i="1" l="1"/>
  <c r="F9" i="1"/>
  <c r="E9" i="1"/>
  <c r="E64" i="1" l="1"/>
  <c r="G64" i="1"/>
  <c r="F64" i="1"/>
  <c r="G79" i="1"/>
  <c r="F79" i="1"/>
  <c r="E79" i="1"/>
  <c r="A48" i="2" l="1"/>
  <c r="H32" i="2" l="1"/>
  <c r="G32" i="2"/>
  <c r="H17" i="2"/>
  <c r="G17" i="2"/>
  <c r="F17" i="2"/>
  <c r="G75" i="1" l="1"/>
  <c r="F75" i="1"/>
  <c r="G66" i="1"/>
  <c r="F66" i="1"/>
  <c r="E66" i="1"/>
  <c r="G36" i="1"/>
  <c r="F36" i="1"/>
  <c r="E36" i="1"/>
  <c r="G32" i="1"/>
  <c r="F32" i="1"/>
  <c r="E32" i="1"/>
  <c r="B10" i="3"/>
  <c r="E37" i="1" l="1"/>
  <c r="F37" i="1"/>
  <c r="G37" i="1"/>
  <c r="E41" i="1"/>
  <c r="F41" i="1"/>
  <c r="G41" i="1"/>
  <c r="E46" i="1"/>
  <c r="F46" i="1"/>
  <c r="G46" i="1"/>
  <c r="F30" i="1" l="1"/>
  <c r="G30" i="1"/>
  <c r="E30" i="1"/>
  <c r="H37" i="2" l="1"/>
  <c r="G31" i="2"/>
  <c r="F37" i="2"/>
  <c r="G15" i="2"/>
  <c r="F15" i="2"/>
  <c r="H31" i="2"/>
  <c r="F31" i="2"/>
  <c r="G20" i="2"/>
  <c r="H20" i="2"/>
  <c r="F20" i="2"/>
  <c r="H15" i="2"/>
  <c r="F60" i="1"/>
  <c r="E60" i="1"/>
  <c r="H36" i="2" l="1"/>
  <c r="G37" i="2"/>
  <c r="G36" i="2"/>
  <c r="F36" i="2"/>
  <c r="F80" i="1" l="1"/>
  <c r="F58" i="1" s="1"/>
  <c r="G14" i="2" s="1"/>
  <c r="G6" i="2" s="1"/>
  <c r="G80" i="1"/>
  <c r="E80" i="1"/>
  <c r="E58" i="1" s="1"/>
  <c r="F14" i="2" s="1"/>
  <c r="F6" i="2" s="1"/>
  <c r="F89" i="1"/>
  <c r="G89" i="1"/>
  <c r="E89" i="1"/>
  <c r="F84" i="1"/>
  <c r="G84" i="1"/>
  <c r="E84" i="1"/>
  <c r="G60" i="1"/>
  <c r="F18" i="1"/>
  <c r="G18" i="1"/>
  <c r="E18" i="1"/>
  <c r="F12" i="1"/>
  <c r="G12" i="1"/>
  <c r="E12" i="1"/>
  <c r="G58" i="1" l="1"/>
  <c r="E8" i="1"/>
  <c r="G61" i="2"/>
  <c r="F61" i="2"/>
  <c r="F29" i="1"/>
  <c r="E29" i="1"/>
  <c r="F8" i="1"/>
  <c r="G8" i="1"/>
  <c r="G29" i="1" l="1"/>
  <c r="H14" i="2"/>
  <c r="H6" i="2" s="1"/>
  <c r="E7" i="1"/>
  <c r="G7" i="1"/>
  <c r="F7" i="1"/>
  <c r="H61" i="2" l="1"/>
</calcChain>
</file>

<file path=xl/comments1.xml><?xml version="1.0" encoding="utf-8"?>
<comments xmlns="http://schemas.openxmlformats.org/spreadsheetml/2006/main">
  <authors>
    <author>Ольга</author>
  </authors>
  <commentList>
    <comment ref="E56" authorId="0">
      <text>
        <r>
          <rPr>
            <sz val="9"/>
            <color indexed="81"/>
            <rFont val="Tahoma"/>
            <charset val="1"/>
          </rPr>
          <t xml:space="preserve">кредиторка за 2020 год за газ
</t>
        </r>
      </text>
    </comment>
  </commentList>
</comments>
</file>

<file path=xl/sharedStrings.xml><?xml version="1.0" encoding="utf-8"?>
<sst xmlns="http://schemas.openxmlformats.org/spreadsheetml/2006/main" count="270" uniqueCount="172">
  <si>
    <t>Наименование показателя</t>
  </si>
  <si>
    <t>Код строки</t>
  </si>
  <si>
    <t>Сумма</t>
  </si>
  <si>
    <t>за пределами планового периода</t>
  </si>
  <si>
    <t>x</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</si>
  <si>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</si>
  <si>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</si>
  <si>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</si>
  <si>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</si>
  <si>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</si>
  <si>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</si>
  <si>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</si>
  <si>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</si>
  <si>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</si>
  <si>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</si>
  <si>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</si>
  <si>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</si>
  <si>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</si>
  <si>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</si>
  <si>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</si>
  <si>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</si>
  <si>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</si>
  <si>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</si>
  <si>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</si>
  <si>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</si>
  <si>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</si>
  <si>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</si>
  <si>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</si>
  <si>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</si>
  <si>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</si>
  <si>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</si>
  <si>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</si>
  <si>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</si>
  <si>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</si>
  <si>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</si>
  <si>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</si>
  <si>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</si>
  <si>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</si>
  <si>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</si>
  <si>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возврат в бюджет средств субсидии</t>
  </si>
  <si>
    <t>Раздел 1. Поступления и выплаты</t>
  </si>
  <si>
    <t>N п/п</t>
  </si>
  <si>
    <t>Коды строк</t>
  </si>
  <si>
    <t>Год начала закупки</t>
  </si>
  <si>
    <t>Выплаты на закупку товаров, работ, услуг, всего &lt;11&gt;</t>
  </si>
  <si>
    <t>1.1.</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</si>
  <si>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</si>
  <si>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</si>
  <si>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</si>
  <si>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</si>
  <si>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</si>
  <si>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</si>
  <si>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</si>
  <si>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</si>
  <si>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</si>
  <si>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</si>
  <si>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</si>
  <si>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в соответствии с Федеральным законом N 223-ФЗ &lt;14&gt;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</si>
  <si>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</si>
  <si>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</si>
  <si>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</si>
  <si>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</si>
  <si>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</si>
  <si>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</si>
  <si>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</si>
  <si>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</si>
  <si>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</si>
  <si>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</si>
  <si>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</si>
  <si>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</si>
  <si>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</si>
  <si>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</si>
  <si>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</si>
  <si>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</si>
  <si>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</si>
  <si>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</si>
  <si>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</si>
  <si>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</si>
  <si>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Раздел 2. Сведения по выплатам на закупки товаров,
                             работ, услуг
</t>
  </si>
  <si>
    <t>Руководитель учреждения</t>
  </si>
  <si>
    <t xml:space="preserve">(уполномоченное лицо учреждения)  </t>
  </si>
  <si>
    <t>(должность)</t>
  </si>
  <si>
    <t>___________________</t>
  </si>
  <si>
    <t>(подпись)</t>
  </si>
  <si>
    <t>(расшифровка подписи)</t>
  </si>
  <si>
    <t>Исполнитель</t>
  </si>
  <si>
    <t>(фамилия, инициалы)</t>
  </si>
  <si>
    <t>(телефон)</t>
  </si>
  <si>
    <t>СОГЛАСОВАНО</t>
  </si>
  <si>
    <t>(наименование должности уполномоченного лица органа-учредителя)</t>
  </si>
  <si>
    <t>"___" ________________ 20___ г.</t>
  </si>
  <si>
    <t>от оказания платных услуг</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</si>
  <si>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</si>
  <si>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</si>
  <si>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</si>
  <si>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Аналитический код</t>
  </si>
  <si>
    <t>прочие поступления, всего</t>
  </si>
  <si>
    <t xml:space="preserve">расходы на закупку товаров, работ, услуг, всего </t>
  </si>
  <si>
    <t>связь, интернет</t>
  </si>
  <si>
    <t>коммунальные услуги</t>
  </si>
  <si>
    <t>работы, 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</si>
  <si>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</si>
  <si>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</si>
  <si>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</si>
  <si>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</si>
  <si>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</si>
  <si>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оборотных запасов (материалов)</t>
  </si>
  <si>
    <t xml:space="preserve">Выплаты, уменьшающие доход, всего </t>
  </si>
  <si>
    <t xml:space="preserve">налог на прибыль </t>
  </si>
  <si>
    <t>налог на добавленную стоимость</t>
  </si>
  <si>
    <t>прочие налоги, уменьшающие доход</t>
  </si>
  <si>
    <t>Прочие выплаты, всего</t>
  </si>
  <si>
    <t>1.4.1.</t>
  </si>
  <si>
    <t xml:space="preserve">           </t>
  </si>
  <si>
    <t>Коды</t>
  </si>
  <si>
    <t>Дата</t>
  </si>
  <si>
    <t>по Сводному реестру</t>
  </si>
  <si>
    <t>глава по БК</t>
  </si>
  <si>
    <t>ИНН</t>
  </si>
  <si>
    <t>КПП</t>
  </si>
  <si>
    <t>Единица измерения: руб</t>
  </si>
  <si>
    <t>по ОКЕИ</t>
  </si>
  <si>
    <r>
      <t xml:space="preserve">Орган, осуществляющий функции и полномочия учредителя  </t>
    </r>
    <r>
      <rPr>
        <u/>
        <sz val="12"/>
        <color theme="1"/>
        <rFont val="Times New Roman"/>
        <family val="1"/>
        <charset val="204"/>
      </rPr>
      <t>Комитет по физической культуре и спорту Администрации города Димитровграда Ульяноской области</t>
    </r>
  </si>
  <si>
    <t>УТВЕРЖДАЮ</t>
  </si>
  <si>
    <t>(наименование должности уполномоченного лица)</t>
  </si>
  <si>
    <t>(наименование органа-учредителя (учреждения)</t>
  </si>
  <si>
    <t>Председатель</t>
  </si>
  <si>
    <t>Комитета по физической культуре и спорту Администрации города Димитровграда Ульяновской области</t>
  </si>
  <si>
    <t>(подпись)        (расшифровка подписи)</t>
  </si>
  <si>
    <t xml:space="preserve">            План финансово-хозяйственной деятельности </t>
  </si>
  <si>
    <t>транспортные расходы</t>
  </si>
  <si>
    <t>арендная плата за пользование имуществом</t>
  </si>
  <si>
    <t>увеличение стоимости основных средств</t>
  </si>
  <si>
    <t>увеличение стоимости строительных материалов</t>
  </si>
  <si>
    <t>увеличение стоимости мягкого инвентаря</t>
  </si>
  <si>
    <t>увеличение стоимости неисключительных прав на результаты интелектуальной деятельности с определенным сроком полезного использования</t>
  </si>
  <si>
    <t>услуги, работы для целей капитальных вложений</t>
  </si>
  <si>
    <t>Проверка:</t>
  </si>
  <si>
    <r>
      <t xml:space="preserve">Учреждение </t>
    </r>
    <r>
      <rPr>
        <u/>
        <sz val="12"/>
        <color theme="1"/>
        <rFont val="Times New Roman"/>
        <family val="1"/>
        <charset val="204"/>
      </rPr>
      <t>Муниципальное бюджетное учреждение Спортивная школа  города Димитровграда имени Жанны Борисовны Лобановой</t>
    </r>
  </si>
  <si>
    <t>увеличение стоимости прочих материальных запасов однократного применения</t>
  </si>
  <si>
    <t xml:space="preserve">           на 2021 г. и плановый период 2022 и 2023 годов</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</si>
  <si>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</si>
  <si>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</si>
  <si>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</si>
  <si>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</si>
  <si>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</si>
  <si>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</si>
  <si>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r>
      <t>_____________  ___</t>
    </r>
    <r>
      <rPr>
        <u/>
        <sz val="12"/>
        <color theme="1"/>
        <rFont val="Times New Roman"/>
        <family val="1"/>
        <charset val="204"/>
      </rPr>
      <t>И.Ю. Волков</t>
    </r>
    <r>
      <rPr>
        <sz val="12"/>
        <color theme="1"/>
        <rFont val="Times New Roman"/>
        <family val="1"/>
        <charset val="204"/>
      </rPr>
      <t>_____</t>
    </r>
  </si>
  <si>
    <t>Директор</t>
  </si>
  <si>
    <t>Ж.А. Кузьмина</t>
  </si>
  <si>
    <t>Гл.экономист</t>
  </si>
  <si>
    <t>Е.М.Аннина</t>
  </si>
  <si>
    <t>6-47-35</t>
  </si>
  <si>
    <t>закупку энергетических ресурсов</t>
  </si>
  <si>
    <t>в том числе</t>
  </si>
  <si>
    <t xml:space="preserve">     в том числе:</t>
  </si>
  <si>
    <t xml:space="preserve">         в том числе:                                          целевые субсидии</t>
  </si>
  <si>
    <t>Прочие доходы, всего</t>
  </si>
  <si>
    <t>Безвозмездные перечисления организациям и физическим лицам, всего</t>
  </si>
  <si>
    <t>х</t>
  </si>
  <si>
    <t>Из них:                                            гранты, предоставляемые бюджетным учреждениям</t>
  </si>
  <si>
    <t>Гранты, предоставляемые автономным учреждениям</t>
  </si>
  <si>
    <t>Код по бюджетной классификации Российской Федерации</t>
  </si>
  <si>
    <t>1.3.1.</t>
  </si>
  <si>
    <t>1.3.2.</t>
  </si>
  <si>
    <t>в том числе: в соответствии с Федеральным законом № 44-ФЗ</t>
  </si>
  <si>
    <t>26310.1</t>
  </si>
  <si>
    <t>в соответствии с Федеральным законом № 223-ФЗ</t>
  </si>
  <si>
    <t>26421.1</t>
  </si>
  <si>
    <t>26430.1</t>
  </si>
  <si>
    <t>26451.1</t>
  </si>
  <si>
    <t>от "11" января 2021 г.</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</si>
</sst>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u/>
      <sz val="11"/>
      <color theme="10"/>
      <name val="Calibri"/>
      <family val="2"/>
      <charset val="204"/>
    </font>
    <font>
      <u/>
      <sz val="12"/>
      <color theme="10"/>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u/>
      <sz val="12"/>
      <color theme="1"/>
      <name val="Times New Roman"/>
      <family val="1"/>
      <charset val="204"/>
    </font>
    <font>
      <sz val="9"/>
      <color indexed="81"/>
      <name val="Tahoma"/>
      <charset val="1"/>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Dot">
        <color indexed="64"/>
      </top>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dashDot">
        <color indexed="64"/>
      </left>
      <right/>
      <top/>
      <bottom/>
      <diagonal/>
    </border>
    <border>
      <left/>
      <right style="dashDot">
        <color indexed="64"/>
      </right>
      <top/>
      <bottom/>
      <diagonal/>
    </border>
    <border>
      <left/>
      <right style="dashDot">
        <color indexed="64"/>
      </right>
      <top style="thin">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7">
    <xf numFmtId="0" fontId="0" fillId="0" borderId="0" xfId="0"/>
    <xf numFmtId="0" fontId="2" fillId="0" borderId="0" xfId="0" applyFont="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wrapText="1"/>
    </xf>
    <xf numFmtId="0" fontId="2" fillId="0" borderId="4" xfId="0" applyFont="1" applyBorder="1" applyAlignment="1">
      <alignment horizontal="center" vertical="top" wrapText="1"/>
    </xf>
    <xf numFmtId="0" fontId="4" fillId="0" borderId="4" xfId="1" applyFont="1" applyBorder="1" applyAlignment="1" applyProtection="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horizontal="left" vertical="top" wrapText="1" indent="2"/>
    </xf>
    <xf numFmtId="0" fontId="2" fillId="0" borderId="4" xfId="0" applyFont="1" applyBorder="1" applyAlignment="1">
      <alignment horizontal="left" vertical="top" wrapText="1" indent="4"/>
    </xf>
    <xf numFmtId="0" fontId="4" fillId="0" borderId="4" xfId="1" applyFont="1" applyBorder="1" applyAlignment="1" applyProtection="1">
      <alignment horizontal="left" vertical="top" wrapText="1" indent="2"/>
    </xf>
    <xf numFmtId="0" fontId="2" fillId="0" borderId="4" xfId="0" applyFont="1" applyBorder="1" applyAlignment="1">
      <alignment horizontal="left" vertical="top" wrapText="1" indent="6"/>
    </xf>
    <xf numFmtId="0" fontId="4" fillId="0" borderId="4" xfId="1" applyFont="1" applyBorder="1" applyAlignment="1" applyProtection="1">
      <alignment horizontal="left" vertical="top" wrapText="1" indent="4"/>
    </xf>
    <xf numFmtId="0" fontId="4" fillId="0" borderId="4" xfId="1" applyFont="1" applyBorder="1" applyAlignment="1" applyProtection="1">
      <alignment horizontal="left" vertical="top" wrapText="1" indent="6"/>
    </xf>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5" xfId="0" applyFont="1" applyBorder="1"/>
    <xf numFmtId="0" fontId="2" fillId="0" borderId="0" xfId="0" applyFont="1" applyBorder="1"/>
    <xf numFmtId="0" fontId="6" fillId="0" borderId="0" xfId="0" applyFont="1" applyBorder="1"/>
    <xf numFmtId="0" fontId="2" fillId="0" borderId="7" xfId="0" applyFont="1" applyBorder="1"/>
    <xf numFmtId="0" fontId="2" fillId="0" borderId="8" xfId="0" applyFont="1" applyBorder="1"/>
    <xf numFmtId="0" fontId="2" fillId="0" borderId="12" xfId="0" applyFont="1" applyBorder="1"/>
    <xf numFmtId="0" fontId="2" fillId="0" borderId="10" xfId="0" applyFont="1" applyBorder="1"/>
    <xf numFmtId="0" fontId="6" fillId="0" borderId="12" xfId="0" applyFont="1" applyBorder="1" applyAlignment="1">
      <alignment horizontal="center"/>
    </xf>
    <xf numFmtId="0" fontId="2" fillId="0" borderId="15" xfId="0" applyFont="1" applyBorder="1"/>
    <xf numFmtId="0" fontId="2" fillId="0" borderId="16" xfId="0" applyFont="1" applyBorder="1"/>
    <xf numFmtId="4" fontId="0" fillId="0" borderId="0" xfId="0" applyNumberFormat="1"/>
    <xf numFmtId="4"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4" fontId="2" fillId="0" borderId="4" xfId="0" applyNumberFormat="1" applyFont="1"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horizontal="center" wrapText="1"/>
    </xf>
    <xf numFmtId="0" fontId="7" fillId="0" borderId="4" xfId="0" applyFont="1" applyBorder="1" applyAlignment="1">
      <alignment wrapText="1"/>
    </xf>
    <xf numFmtId="4" fontId="7" fillId="0" borderId="4" xfId="0" applyNumberFormat="1" applyFont="1" applyBorder="1" applyAlignment="1">
      <alignment wrapText="1"/>
    </xf>
    <xf numFmtId="0" fontId="1" fillId="0" borderId="0" xfId="0" applyFont="1"/>
    <xf numFmtId="0" fontId="2" fillId="0" borderId="18" xfId="0" applyFont="1" applyBorder="1" applyAlignment="1">
      <alignment vertical="top" wrapText="1"/>
    </xf>
    <xf numFmtId="0" fontId="2" fillId="0" borderId="18" xfId="0" applyFont="1" applyBorder="1" applyAlignment="1">
      <alignment wrapText="1"/>
    </xf>
    <xf numFmtId="4" fontId="2" fillId="0" borderId="18" xfId="0" applyNumberFormat="1" applyFont="1" applyBorder="1" applyAlignment="1">
      <alignment wrapText="1"/>
    </xf>
    <xf numFmtId="0" fontId="2" fillId="0" borderId="19" xfId="0" applyFont="1" applyBorder="1" applyAlignment="1">
      <alignment wrapText="1"/>
    </xf>
    <xf numFmtId="4" fontId="2" fillId="0" borderId="19" xfId="0" applyNumberFormat="1" applyFont="1" applyBorder="1" applyAlignment="1">
      <alignment wrapText="1"/>
    </xf>
    <xf numFmtId="0" fontId="2" fillId="0" borderId="19" xfId="0" applyFont="1" applyBorder="1" applyAlignment="1">
      <alignment horizontal="left" vertical="top" wrapText="1" indent="4"/>
    </xf>
    <xf numFmtId="0" fontId="2" fillId="0" borderId="19" xfId="0" applyFont="1" applyBorder="1" applyAlignment="1">
      <alignment horizontal="center" wrapText="1"/>
    </xf>
    <xf numFmtId="4" fontId="2" fillId="0" borderId="0" xfId="0" applyNumberFormat="1" applyFont="1"/>
    <xf numFmtId="4" fontId="2" fillId="0" borderId="7" xfId="0" applyNumberFormat="1" applyFont="1" applyBorder="1"/>
    <xf numFmtId="4" fontId="2" fillId="0" borderId="9" xfId="0" applyNumberFormat="1" applyFont="1" applyBorder="1"/>
    <xf numFmtId="4" fontId="2" fillId="0" borderId="0" xfId="0" applyNumberFormat="1" applyFont="1" applyBorder="1"/>
    <xf numFmtId="4" fontId="2" fillId="0" borderId="13" xfId="0" applyNumberFormat="1" applyFont="1" applyBorder="1"/>
    <xf numFmtId="4" fontId="2" fillId="0" borderId="5" xfId="0" applyNumberFormat="1" applyFont="1" applyBorder="1"/>
    <xf numFmtId="4" fontId="2" fillId="0" borderId="11" xfId="0" applyNumberFormat="1" applyFont="1" applyBorder="1"/>
    <xf numFmtId="4" fontId="6" fillId="0" borderId="0" xfId="0" applyNumberFormat="1" applyFont="1"/>
    <xf numFmtId="4" fontId="2" fillId="0" borderId="16" xfId="0" applyNumberFormat="1" applyFont="1" applyBorder="1"/>
    <xf numFmtId="4" fontId="2" fillId="0" borderId="17" xfId="0" applyNumberFormat="1" applyFont="1" applyBorder="1"/>
    <xf numFmtId="0" fontId="2" fillId="0" borderId="0" xfId="0" applyFont="1" applyAlignment="1">
      <alignment horizontal="justify"/>
    </xf>
    <xf numFmtId="0" fontId="2" fillId="0" borderId="0" xfId="0" applyFont="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right" vertical="top" wrapText="1"/>
    </xf>
    <xf numFmtId="0" fontId="2" fillId="0" borderId="0" xfId="0" applyFont="1" applyAlignment="1">
      <alignment horizontal="right"/>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3"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0" fontId="2" fillId="0" borderId="5" xfId="0" applyFont="1" applyBorder="1" applyAlignment="1"/>
    <xf numFmtId="0" fontId="6" fillId="0" borderId="0" xfId="0" applyFont="1" applyAlignment="1">
      <alignment horizontal="center"/>
    </xf>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vertical="top" wrapText="1"/>
    </xf>
    <xf numFmtId="0" fontId="8" fillId="0" borderId="0" xfId="0" applyFont="1" applyAlignment="1">
      <alignment horizontal="center"/>
    </xf>
    <xf numFmtId="14" fontId="2" fillId="0" borderId="4" xfId="0" applyNumberFormat="1" applyFont="1" applyBorder="1" applyAlignment="1">
      <alignment horizontal="center" wrapText="1"/>
    </xf>
    <xf numFmtId="4" fontId="2" fillId="0" borderId="4" xfId="0" applyNumberFormat="1" applyFont="1" applyBorder="1" applyAlignment="1">
      <alignment wrapText="1"/>
    </xf>
    <xf numFmtId="0" fontId="2" fillId="0" borderId="4" xfId="0" applyFont="1" applyBorder="1" applyAlignment="1">
      <alignment horizontal="left" vertical="top" wrapText="1"/>
    </xf>
    <xf numFmtId="0" fontId="2" fillId="0" borderId="0" xfId="0" applyFont="1" applyBorder="1" applyAlignment="1">
      <alignment horizontal="center"/>
    </xf>
    <xf numFmtId="14" fontId="2" fillId="0" borderId="2" xfId="0" applyNumberFormat="1" applyFont="1" applyBorder="1" applyAlignment="1">
      <alignment horizontal="right" vertical="top" wrapText="1"/>
    </xf>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0" borderId="5"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horizontal="left"/>
    </xf>
    <xf numFmtId="4" fontId="2" fillId="0" borderId="4" xfId="0" applyNumberFormat="1" applyFont="1" applyBorder="1" applyAlignment="1">
      <alignment wrapText="1"/>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horizontal="center" wrapText="1"/>
    </xf>
    <xf numFmtId="0" fontId="5" fillId="0" borderId="0" xfId="0" applyFont="1" applyAlignment="1">
      <alignment horizontal="center"/>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14" fontId="2" fillId="0" borderId="4" xfId="0" applyNumberFormat="1"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0" xfId="0" applyFont="1" applyAlignment="1">
      <alignment horizontal="center" wrapText="1"/>
    </xf>
    <xf numFmtId="0" fontId="2" fillId="0" borderId="5" xfId="0" applyFont="1" applyBorder="1" applyAlignment="1">
      <alignment horizontal="center"/>
    </xf>
    <xf numFmtId="4" fontId="2" fillId="0" borderId="0" xfId="0" applyNumberFormat="1" applyFont="1" applyAlignment="1">
      <alignment horizontal="center"/>
    </xf>
    <xf numFmtId="4" fontId="6" fillId="0" borderId="0" xfId="0" applyNumberFormat="1"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14" xfId="0" applyFont="1" applyBorder="1" applyAlignment="1">
      <alignment horizontal="center"/>
    </xf>
    <xf numFmtId="0" fontId="8" fillId="0" borderId="0" xfId="0" applyFont="1" applyAlignment="1">
      <alignment horizontal="center"/>
    </xf>
    <xf numFmtId="4" fontId="8" fillId="0" borderId="0" xfId="0" applyNumberFormat="1" applyFont="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2" workbookViewId="0">
      <selection activeCell="C32" sqref="C32"/>
    </sheetView>
  </sheetViews>
  <sheetFormatPr defaultRowHeight="15.75" x14ac:dyDescent="0.25"/>
  <cols>
    <col min="1" max="1" width="56.28515625" style="1" customWidth="1"/>
    <col min="2" max="2" width="31.85546875" style="1" customWidth="1"/>
    <col min="3" max="3" width="25.140625" style="1" customWidth="1"/>
    <col min="4" max="16384" width="9.140625" style="1"/>
  </cols>
  <sheetData>
    <row r="1" spans="1:3" x14ac:dyDescent="0.25">
      <c r="A1" s="55"/>
    </row>
    <row r="2" spans="1:3" x14ac:dyDescent="0.25">
      <c r="B2" s="86" t="s">
        <v>123</v>
      </c>
      <c r="C2" s="86"/>
    </row>
    <row r="3" spans="1:3" x14ac:dyDescent="0.25">
      <c r="B3" s="87" t="s">
        <v>126</v>
      </c>
      <c r="C3" s="87"/>
    </row>
    <row r="4" spans="1:3" s="17" customFormat="1" ht="12.75" x14ac:dyDescent="0.2">
      <c r="B4" s="88" t="s">
        <v>124</v>
      </c>
      <c r="C4" s="88"/>
    </row>
    <row r="5" spans="1:3" ht="48.75" customHeight="1" x14ac:dyDescent="0.25">
      <c r="B5" s="89" t="s">
        <v>127</v>
      </c>
      <c r="C5" s="89"/>
    </row>
    <row r="6" spans="1:3" s="17" customFormat="1" ht="12.75" x14ac:dyDescent="0.2">
      <c r="B6" s="90" t="s">
        <v>125</v>
      </c>
      <c r="C6" s="90"/>
    </row>
    <row r="7" spans="1:3" x14ac:dyDescent="0.25">
      <c r="B7" s="86" t="s">
        <v>147</v>
      </c>
      <c r="C7" s="86"/>
    </row>
    <row r="8" spans="1:3" s="17" customFormat="1" ht="12.75" x14ac:dyDescent="0.2">
      <c r="B8" s="91" t="s">
        <v>128</v>
      </c>
      <c r="C8" s="91"/>
    </row>
    <row r="9" spans="1:3" x14ac:dyDescent="0.25">
      <c r="C9" s="55"/>
    </row>
    <row r="10" spans="1:3" x14ac:dyDescent="0.25">
      <c r="B10" s="86" t="str">
        <f>A31</f>
        <v>от "11" января 2021 г.</v>
      </c>
      <c r="C10" s="86"/>
    </row>
    <row r="11" spans="1:3" x14ac:dyDescent="0.25">
      <c r="A11" s="55"/>
    </row>
    <row r="12" spans="1:3" x14ac:dyDescent="0.25">
      <c r="A12" s="55" t="s">
        <v>113</v>
      </c>
    </row>
    <row r="13" spans="1:3" x14ac:dyDescent="0.25">
      <c r="A13" s="55"/>
    </row>
    <row r="14" spans="1:3" x14ac:dyDescent="0.25">
      <c r="A14" s="55"/>
    </row>
    <row r="15" spans="1:3" x14ac:dyDescent="0.25">
      <c r="A15" s="55"/>
    </row>
    <row r="16" spans="1:3" x14ac:dyDescent="0.25">
      <c r="A16" s="55"/>
    </row>
    <row r="17" spans="1:3" x14ac:dyDescent="0.25">
      <c r="A17" s="55"/>
    </row>
    <row r="18" spans="1:3" x14ac:dyDescent="0.25">
      <c r="A18" s="55"/>
    </row>
    <row r="19" spans="1:3" x14ac:dyDescent="0.25">
      <c r="A19" s="55"/>
    </row>
    <row r="20" spans="1:3" x14ac:dyDescent="0.25">
      <c r="A20" s="55"/>
    </row>
    <row r="21" spans="1:3" x14ac:dyDescent="0.25">
      <c r="A21" s="55"/>
    </row>
    <row r="22" spans="1:3" x14ac:dyDescent="0.25">
      <c r="A22" s="55"/>
    </row>
    <row r="23" spans="1:3" x14ac:dyDescent="0.25">
      <c r="A23" s="55"/>
    </row>
    <row r="24" spans="1:3" x14ac:dyDescent="0.25">
      <c r="A24" s="55"/>
    </row>
    <row r="25" spans="1:3" x14ac:dyDescent="0.25">
      <c r="A25" s="55"/>
    </row>
    <row r="26" spans="1:3" x14ac:dyDescent="0.25">
      <c r="A26" s="60"/>
    </row>
    <row r="27" spans="1:3" x14ac:dyDescent="0.25">
      <c r="A27" s="85" t="s">
        <v>129</v>
      </c>
      <c r="B27" s="85"/>
      <c r="C27" s="85"/>
    </row>
    <row r="28" spans="1:3" x14ac:dyDescent="0.25">
      <c r="A28" s="85" t="s">
        <v>140</v>
      </c>
      <c r="B28" s="85"/>
      <c r="C28" s="85"/>
    </row>
    <row r="29" spans="1:3" ht="16.5" thickBot="1" x14ac:dyDescent="0.3">
      <c r="A29" s="55"/>
    </row>
    <row r="30" spans="1:3" ht="16.5" thickBot="1" x14ac:dyDescent="0.3">
      <c r="A30" s="56"/>
      <c r="B30" s="57"/>
      <c r="C30" s="58" t="s">
        <v>114</v>
      </c>
    </row>
    <row r="31" spans="1:3" ht="16.5" thickBot="1" x14ac:dyDescent="0.3">
      <c r="A31" s="16" t="s">
        <v>171</v>
      </c>
      <c r="B31" s="59" t="s">
        <v>115</v>
      </c>
      <c r="C31" s="84">
        <v>44207</v>
      </c>
    </row>
    <row r="32" spans="1:3" ht="63.75" thickBot="1" x14ac:dyDescent="0.3">
      <c r="A32" s="4" t="s">
        <v>122</v>
      </c>
      <c r="B32" s="59" t="s">
        <v>116</v>
      </c>
      <c r="C32" s="3"/>
    </row>
    <row r="33" spans="1:3" ht="16.5" thickBot="1" x14ac:dyDescent="0.3">
      <c r="A33" s="4"/>
      <c r="B33" s="59" t="s">
        <v>117</v>
      </c>
      <c r="C33" s="3"/>
    </row>
    <row r="34" spans="1:3" ht="16.5" thickBot="1" x14ac:dyDescent="0.3">
      <c r="A34" s="56"/>
      <c r="B34" s="59" t="s">
        <v>116</v>
      </c>
      <c r="C34" s="3"/>
    </row>
    <row r="35" spans="1:3" ht="16.5" thickBot="1" x14ac:dyDescent="0.3">
      <c r="A35" s="56"/>
      <c r="B35" s="59" t="s">
        <v>118</v>
      </c>
      <c r="C35" s="3">
        <v>7302030413</v>
      </c>
    </row>
    <row r="36" spans="1:3" ht="48" thickBot="1" x14ac:dyDescent="0.3">
      <c r="A36" s="56" t="s">
        <v>138</v>
      </c>
      <c r="B36" s="59" t="s">
        <v>119</v>
      </c>
      <c r="C36" s="3">
        <v>730201001</v>
      </c>
    </row>
    <row r="37" spans="1:3" ht="16.5" thickBot="1" x14ac:dyDescent="0.3">
      <c r="A37" s="56" t="s">
        <v>120</v>
      </c>
      <c r="B37" s="59" t="s">
        <v>121</v>
      </c>
      <c r="C37" s="2">
        <v>383</v>
      </c>
    </row>
    <row r="38" spans="1:3" x14ac:dyDescent="0.25">
      <c r="A38" s="55"/>
    </row>
  </sheetData>
  <mergeCells count="10">
    <mergeCell ref="A27:C27"/>
    <mergeCell ref="A28:C28"/>
    <mergeCell ref="B2:C2"/>
    <mergeCell ref="B3:C3"/>
    <mergeCell ref="B4:C4"/>
    <mergeCell ref="B5:C5"/>
    <mergeCell ref="B6:C6"/>
    <mergeCell ref="B7:C7"/>
    <mergeCell ref="B8:C8"/>
    <mergeCell ref="B10:C10"/>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1"/>
  <sheetViews>
    <sheetView tabSelected="1" workbookViewId="0">
      <pane xSplit="2" ySplit="4" topLeftCell="C77" activePane="bottomRight" state="frozen"/>
      <selection pane="topRight" activeCell="C1" sqref="C1"/>
      <selection pane="bottomLeft" activeCell="A5" sqref="A5"/>
      <selection pane="bottomRight" activeCell="E78" sqref="E78:G78"/>
    </sheetView>
  </sheetViews>
  <sheetFormatPr defaultRowHeight="15" x14ac:dyDescent="0.25"/>
  <cols>
    <col min="1" max="1" width="33.140625" customWidth="1"/>
    <col min="3" max="3" width="16.85546875" customWidth="1"/>
    <col min="4" max="4" width="18.28515625" customWidth="1"/>
    <col min="5" max="7" width="15.140625" style="29" bestFit="1" customWidth="1"/>
    <col min="8" max="8" width="13.5703125" style="29" customWidth="1"/>
  </cols>
  <sheetData>
    <row r="1" spans="1:8" x14ac:dyDescent="0.25">
      <c r="A1" s="98" t="s">
        <v>40</v>
      </c>
      <c r="B1" s="98"/>
      <c r="C1" s="98"/>
      <c r="D1" s="98"/>
      <c r="E1" s="98"/>
      <c r="F1" s="98"/>
      <c r="G1" s="98"/>
      <c r="H1" s="98"/>
    </row>
    <row r="3" spans="1:8" ht="15.75" x14ac:dyDescent="0.25">
      <c r="A3" s="93" t="s">
        <v>0</v>
      </c>
      <c r="B3" s="93" t="s">
        <v>1</v>
      </c>
      <c r="C3" s="93" t="s">
        <v>94</v>
      </c>
      <c r="D3" s="93" t="s">
        <v>95</v>
      </c>
      <c r="E3" s="94" t="s">
        <v>2</v>
      </c>
      <c r="F3" s="94"/>
      <c r="G3" s="94"/>
      <c r="H3" s="94"/>
    </row>
    <row r="4" spans="1:8" ht="63" x14ac:dyDescent="0.25">
      <c r="A4" s="93"/>
      <c r="B4" s="93"/>
      <c r="C4" s="93"/>
      <c r="D4" s="93"/>
      <c r="E4" s="30" t="s">
        <v>141</v>
      </c>
      <c r="F4" s="30" t="s">
        <v>142</v>
      </c>
      <c r="G4" s="30" t="s">
        <v>143</v>
      </c>
      <c r="H4" s="30" t="s">
        <v>3</v>
      </c>
    </row>
    <row r="5" spans="1:8" ht="15.75" x14ac:dyDescent="0.25">
      <c r="A5" s="5">
        <v>1</v>
      </c>
      <c r="B5" s="5">
        <v>2</v>
      </c>
      <c r="C5" s="5">
        <v>3</v>
      </c>
      <c r="D5" s="5">
        <v>4</v>
      </c>
      <c r="E5" s="70">
        <v>5</v>
      </c>
      <c r="F5" s="70">
        <v>6</v>
      </c>
      <c r="G5" s="70">
        <v>7</v>
      </c>
      <c r="H5" s="70">
        <v>8</v>
      </c>
    </row>
    <row r="6" spans="1:8" ht="31.5" x14ac:dyDescent="0.25">
      <c r="A6" s="10" t="s">
        <v>92</v>
      </c>
      <c r="B6" s="7">
        <v>1</v>
      </c>
      <c r="C6" s="7" t="s">
        <v>4</v>
      </c>
      <c r="D6" s="7" t="s">
        <v>4</v>
      </c>
      <c r="E6" s="31">
        <v>112350.44</v>
      </c>
      <c r="F6" s="31"/>
      <c r="G6" s="31"/>
      <c r="H6" s="31"/>
    </row>
    <row r="7" spans="1:8" ht="31.5" x14ac:dyDescent="0.25">
      <c r="A7" s="10" t="s">
        <v>93</v>
      </c>
      <c r="B7" s="7">
        <v>2</v>
      </c>
      <c r="C7" s="7" t="s">
        <v>4</v>
      </c>
      <c r="D7" s="7" t="s">
        <v>4</v>
      </c>
      <c r="E7" s="31">
        <f>E6+E8-E29</f>
        <v>0</v>
      </c>
      <c r="F7" s="31">
        <f>F6+F8-F29</f>
        <v>0</v>
      </c>
      <c r="G7" s="31">
        <f>G6+G8-G29</f>
        <v>0</v>
      </c>
      <c r="H7" s="31"/>
    </row>
    <row r="8" spans="1:8" s="37" customFormat="1" ht="15.75" x14ac:dyDescent="0.25">
      <c r="A8" s="33" t="s">
        <v>5</v>
      </c>
      <c r="B8" s="34">
        <v>1000</v>
      </c>
      <c r="C8" s="35"/>
      <c r="D8" s="35"/>
      <c r="E8" s="36">
        <f>E9+E12+E18</f>
        <v>20253277.609999999</v>
      </c>
      <c r="F8" s="36">
        <f>F9+F12+F16+F18+F19+F22</f>
        <v>21604228.09</v>
      </c>
      <c r="G8" s="36">
        <f>G9+G12+G16+G18+G19+G22</f>
        <v>21622992.09</v>
      </c>
      <c r="H8" s="36"/>
    </row>
    <row r="9" spans="1:8" ht="15.75" x14ac:dyDescent="0.25">
      <c r="A9" s="10" t="s">
        <v>6</v>
      </c>
      <c r="B9" s="95">
        <v>1100</v>
      </c>
      <c r="C9" s="95">
        <v>120</v>
      </c>
      <c r="D9" s="96"/>
      <c r="E9" s="92">
        <f>E11</f>
        <v>866319</v>
      </c>
      <c r="F9" s="92">
        <f>F11</f>
        <v>866319</v>
      </c>
      <c r="G9" s="92">
        <f>G11</f>
        <v>866319</v>
      </c>
      <c r="H9" s="92"/>
    </row>
    <row r="10" spans="1:8" ht="31.5" x14ac:dyDescent="0.25">
      <c r="A10" s="10" t="s">
        <v>7</v>
      </c>
      <c r="B10" s="95"/>
      <c r="C10" s="95"/>
      <c r="D10" s="96"/>
      <c r="E10" s="92"/>
      <c r="F10" s="92"/>
      <c r="G10" s="92"/>
      <c r="H10" s="92"/>
    </row>
    <row r="11" spans="1:8" ht="15.75" x14ac:dyDescent="0.25">
      <c r="A11" s="10" t="s">
        <v>154</v>
      </c>
      <c r="B11" s="75">
        <v>1110</v>
      </c>
      <c r="C11" s="75">
        <v>120</v>
      </c>
      <c r="D11" s="76">
        <v>121</v>
      </c>
      <c r="E11" s="77">
        <v>866319</v>
      </c>
      <c r="F11" s="77">
        <v>866319</v>
      </c>
      <c r="G11" s="77">
        <v>866319</v>
      </c>
      <c r="H11" s="77"/>
    </row>
    <row r="12" spans="1:8" ht="47.25" x14ac:dyDescent="0.25">
      <c r="A12" s="10" t="s">
        <v>8</v>
      </c>
      <c r="B12" s="7">
        <v>1200</v>
      </c>
      <c r="C12" s="7">
        <v>130</v>
      </c>
      <c r="D12" s="8"/>
      <c r="E12" s="31">
        <f>SUM(E13:E15)</f>
        <v>19209485.280000001</v>
      </c>
      <c r="F12" s="31">
        <f>SUM(F13:F15)</f>
        <v>20737909.09</v>
      </c>
      <c r="G12" s="31">
        <f>SUM(G13:G15)</f>
        <v>20756673.09</v>
      </c>
      <c r="H12" s="31"/>
    </row>
    <row r="13" spans="1:8" ht="15.75" x14ac:dyDescent="0.25">
      <c r="A13" s="11" t="s">
        <v>6</v>
      </c>
      <c r="B13" s="95">
        <v>1210</v>
      </c>
      <c r="C13" s="95">
        <v>130</v>
      </c>
      <c r="D13" s="96">
        <v>131</v>
      </c>
      <c r="E13" s="92">
        <v>18756845.280000001</v>
      </c>
      <c r="F13" s="92">
        <v>20267181.09</v>
      </c>
      <c r="G13" s="92">
        <v>20267181.09</v>
      </c>
      <c r="H13" s="92"/>
    </row>
    <row r="14" spans="1:8" ht="126" x14ac:dyDescent="0.25">
      <c r="A14" s="11" t="s">
        <v>9</v>
      </c>
      <c r="B14" s="95"/>
      <c r="C14" s="95"/>
      <c r="D14" s="96"/>
      <c r="E14" s="92"/>
      <c r="F14" s="92"/>
      <c r="G14" s="92"/>
      <c r="H14" s="92"/>
    </row>
    <row r="15" spans="1:8" ht="15.75" x14ac:dyDescent="0.25">
      <c r="A15" s="11" t="s">
        <v>91</v>
      </c>
      <c r="B15" s="7">
        <v>1220</v>
      </c>
      <c r="C15" s="7">
        <v>130</v>
      </c>
      <c r="D15" s="8">
        <v>131</v>
      </c>
      <c r="E15" s="31">
        <v>452640</v>
      </c>
      <c r="F15" s="31">
        <v>470728</v>
      </c>
      <c r="G15" s="31">
        <v>489492</v>
      </c>
      <c r="H15" s="31"/>
    </row>
    <row r="16" spans="1:8" ht="47.25" x14ac:dyDescent="0.25">
      <c r="A16" s="10" t="s">
        <v>10</v>
      </c>
      <c r="B16" s="7">
        <v>1300</v>
      </c>
      <c r="C16" s="7">
        <v>140</v>
      </c>
      <c r="D16" s="8"/>
      <c r="E16" s="31"/>
      <c r="F16" s="31"/>
      <c r="G16" s="31"/>
      <c r="H16" s="31"/>
    </row>
    <row r="17" spans="1:8" ht="15.75" x14ac:dyDescent="0.25">
      <c r="A17" s="10" t="s">
        <v>155</v>
      </c>
      <c r="B17" s="75">
        <v>1310</v>
      </c>
      <c r="C17" s="75">
        <v>140</v>
      </c>
      <c r="D17" s="76"/>
      <c r="E17" s="77"/>
      <c r="F17" s="77"/>
      <c r="G17" s="77"/>
      <c r="H17" s="77"/>
    </row>
    <row r="18" spans="1:8" ht="31.5" x14ac:dyDescent="0.25">
      <c r="A18" s="10" t="s">
        <v>11</v>
      </c>
      <c r="B18" s="7">
        <v>1400</v>
      </c>
      <c r="C18" s="7">
        <v>150</v>
      </c>
      <c r="D18" s="8"/>
      <c r="E18" s="31">
        <f>E19</f>
        <v>177473.33</v>
      </c>
      <c r="F18" s="77">
        <f t="shared" ref="F18:G18" si="0">F19</f>
        <v>0</v>
      </c>
      <c r="G18" s="77">
        <f t="shared" si="0"/>
        <v>0</v>
      </c>
      <c r="H18" s="31"/>
    </row>
    <row r="19" spans="1:8" ht="31.5" x14ac:dyDescent="0.25">
      <c r="A19" s="82" t="s">
        <v>156</v>
      </c>
      <c r="B19" s="7">
        <v>1410</v>
      </c>
      <c r="C19" s="7">
        <v>150</v>
      </c>
      <c r="D19" s="8">
        <v>152</v>
      </c>
      <c r="E19" s="31">
        <v>177473.33</v>
      </c>
      <c r="F19" s="31">
        <v>0</v>
      </c>
      <c r="G19" s="31">
        <v>0</v>
      </c>
      <c r="H19" s="31"/>
    </row>
    <row r="20" spans="1:8" ht="31.5" customHeight="1" x14ac:dyDescent="0.25">
      <c r="A20" s="11" t="s">
        <v>12</v>
      </c>
      <c r="B20" s="75">
        <v>1420</v>
      </c>
      <c r="C20" s="75">
        <v>150</v>
      </c>
      <c r="D20" s="76"/>
      <c r="E20" s="77"/>
      <c r="F20" s="77"/>
      <c r="G20" s="77"/>
      <c r="H20" s="77"/>
    </row>
    <row r="21" spans="1:8" ht="15.75" x14ac:dyDescent="0.25">
      <c r="A21" s="11" t="s">
        <v>157</v>
      </c>
      <c r="B21" s="7">
        <v>1500</v>
      </c>
      <c r="C21" s="7">
        <v>180</v>
      </c>
      <c r="D21" s="8"/>
      <c r="E21" s="31"/>
      <c r="F21" s="31"/>
      <c r="G21" s="31"/>
      <c r="H21" s="31"/>
    </row>
    <row r="22" spans="1:8" ht="15.75" x14ac:dyDescent="0.25">
      <c r="A22" s="10" t="s">
        <v>6</v>
      </c>
      <c r="B22" s="7"/>
      <c r="C22" s="8"/>
      <c r="D22" s="8"/>
      <c r="E22" s="31"/>
      <c r="F22" s="31"/>
      <c r="G22" s="31"/>
      <c r="H22" s="31"/>
    </row>
    <row r="23" spans="1:8" ht="31.5" x14ac:dyDescent="0.25">
      <c r="A23" s="10" t="s">
        <v>13</v>
      </c>
      <c r="B23" s="75">
        <v>1900</v>
      </c>
      <c r="C23" s="76"/>
      <c r="D23" s="76"/>
      <c r="E23" s="77"/>
      <c r="F23" s="77"/>
      <c r="G23" s="77"/>
      <c r="H23" s="77"/>
    </row>
    <row r="24" spans="1:8" ht="15.75" x14ac:dyDescent="0.25">
      <c r="A24" s="10" t="s">
        <v>6</v>
      </c>
      <c r="B24" s="75"/>
      <c r="C24" s="76"/>
      <c r="D24" s="76"/>
      <c r="E24" s="77"/>
      <c r="F24" s="77"/>
      <c r="G24" s="77"/>
      <c r="H24" s="77"/>
    </row>
    <row r="25" spans="1:8" ht="15.75" x14ac:dyDescent="0.25">
      <c r="A25" s="10"/>
      <c r="B25" s="75"/>
      <c r="C25" s="76"/>
      <c r="D25" s="76"/>
      <c r="E25" s="77"/>
      <c r="F25" s="77"/>
      <c r="G25" s="77"/>
      <c r="H25" s="77"/>
    </row>
    <row r="26" spans="1:8" ht="15.75" x14ac:dyDescent="0.25">
      <c r="A26" s="10" t="s">
        <v>96</v>
      </c>
      <c r="B26" s="7">
        <v>1980</v>
      </c>
      <c r="C26" s="7" t="s">
        <v>4</v>
      </c>
      <c r="D26" s="8"/>
      <c r="E26" s="31"/>
      <c r="F26" s="31"/>
      <c r="G26" s="31"/>
      <c r="H26" s="31"/>
    </row>
    <row r="27" spans="1:8" ht="15.75" x14ac:dyDescent="0.25">
      <c r="A27" s="11" t="s">
        <v>14</v>
      </c>
      <c r="B27" s="95">
        <v>1981</v>
      </c>
      <c r="C27" s="95">
        <v>510</v>
      </c>
      <c r="D27" s="96"/>
      <c r="E27" s="92"/>
      <c r="F27" s="92"/>
      <c r="G27" s="92"/>
      <c r="H27" s="97" t="s">
        <v>4</v>
      </c>
    </row>
    <row r="28" spans="1:8" ht="78.75" x14ac:dyDescent="0.25">
      <c r="A28" s="11" t="s">
        <v>15</v>
      </c>
      <c r="B28" s="95"/>
      <c r="C28" s="95"/>
      <c r="D28" s="96"/>
      <c r="E28" s="92"/>
      <c r="F28" s="92"/>
      <c r="G28" s="92"/>
      <c r="H28" s="97"/>
    </row>
    <row r="29" spans="1:8" s="37" customFormat="1" ht="15.75" x14ac:dyDescent="0.25">
      <c r="A29" s="33" t="s">
        <v>16</v>
      </c>
      <c r="B29" s="34">
        <v>2000</v>
      </c>
      <c r="C29" s="34" t="s">
        <v>4</v>
      </c>
      <c r="D29" s="35"/>
      <c r="E29" s="36">
        <f>E30+E41+E46+E54+E58</f>
        <v>20365628.050000001</v>
      </c>
      <c r="F29" s="36">
        <f>F30+F41+F46+F54+F58</f>
        <v>21604228.09</v>
      </c>
      <c r="G29" s="36">
        <f>G30+G41+G46+G54+G58</f>
        <v>21622992.09</v>
      </c>
      <c r="H29" s="36"/>
    </row>
    <row r="30" spans="1:8" ht="15.75" x14ac:dyDescent="0.25">
      <c r="A30" s="10" t="s">
        <v>6</v>
      </c>
      <c r="B30" s="95">
        <v>2100</v>
      </c>
      <c r="C30" s="95" t="s">
        <v>4</v>
      </c>
      <c r="D30" s="96"/>
      <c r="E30" s="92">
        <f>SUM(E32:E36)</f>
        <v>18019017.949999999</v>
      </c>
      <c r="F30" s="92">
        <f t="shared" ref="F30:G30" si="1">SUM(F32:F36)</f>
        <v>19110543.010000002</v>
      </c>
      <c r="G30" s="92">
        <f t="shared" si="1"/>
        <v>19042386.82</v>
      </c>
      <c r="H30" s="97" t="s">
        <v>4</v>
      </c>
    </row>
    <row r="31" spans="1:8" ht="15.75" x14ac:dyDescent="0.25">
      <c r="A31" s="10" t="s">
        <v>17</v>
      </c>
      <c r="B31" s="95"/>
      <c r="C31" s="95"/>
      <c r="D31" s="96"/>
      <c r="E31" s="92"/>
      <c r="F31" s="92"/>
      <c r="G31" s="92"/>
      <c r="H31" s="97"/>
    </row>
    <row r="32" spans="1:8" ht="15.75" x14ac:dyDescent="0.25">
      <c r="A32" s="11" t="s">
        <v>6</v>
      </c>
      <c r="B32" s="95">
        <v>2110</v>
      </c>
      <c r="C32" s="95">
        <v>111</v>
      </c>
      <c r="D32" s="96"/>
      <c r="E32" s="92">
        <f>13477153.26+350817.52+15000</f>
        <v>13842970.779999999</v>
      </c>
      <c r="F32" s="92">
        <f>14562105.01+567551.55+46879</f>
        <v>15176535.560000001</v>
      </c>
      <c r="G32" s="92">
        <f>14562105.01+515204.25+46879</f>
        <v>15124188.26</v>
      </c>
      <c r="H32" s="97" t="s">
        <v>4</v>
      </c>
    </row>
    <row r="33" spans="1:8" ht="15.75" x14ac:dyDescent="0.25">
      <c r="A33" s="11" t="s">
        <v>18</v>
      </c>
      <c r="B33" s="95"/>
      <c r="C33" s="95"/>
      <c r="D33" s="96"/>
      <c r="E33" s="92"/>
      <c r="F33" s="92"/>
      <c r="G33" s="92"/>
      <c r="H33" s="97"/>
    </row>
    <row r="34" spans="1:8" ht="63" x14ac:dyDescent="0.25">
      <c r="A34" s="11" t="s">
        <v>19</v>
      </c>
      <c r="B34" s="7">
        <v>2120</v>
      </c>
      <c r="C34" s="7">
        <v>112</v>
      </c>
      <c r="D34" s="8"/>
      <c r="E34" s="31">
        <v>0</v>
      </c>
      <c r="F34" s="31">
        <v>0</v>
      </c>
      <c r="G34" s="31">
        <v>0</v>
      </c>
      <c r="H34" s="32" t="s">
        <v>4</v>
      </c>
    </row>
    <row r="35" spans="1:8" ht="78.75" x14ac:dyDescent="0.25">
      <c r="A35" s="11" t="s">
        <v>20</v>
      </c>
      <c r="B35" s="7">
        <v>2130</v>
      </c>
      <c r="C35" s="7">
        <v>113</v>
      </c>
      <c r="D35" s="8"/>
      <c r="E35" s="31">
        <v>0</v>
      </c>
      <c r="F35" s="31">
        <v>0</v>
      </c>
      <c r="G35" s="31">
        <v>0</v>
      </c>
      <c r="H35" s="32" t="s">
        <v>4</v>
      </c>
    </row>
    <row r="36" spans="1:8" ht="94.5" x14ac:dyDescent="0.25">
      <c r="A36" s="11" t="s">
        <v>21</v>
      </c>
      <c r="B36" s="7">
        <v>2140</v>
      </c>
      <c r="C36" s="7">
        <v>119</v>
      </c>
      <c r="D36" s="8"/>
      <c r="E36" s="31">
        <f>4070100.28+105946.89</f>
        <v>4176047.17</v>
      </c>
      <c r="F36" s="31">
        <f>3762606.88+171400.57</f>
        <v>3934007.4499999997</v>
      </c>
      <c r="G36" s="31">
        <f>3762606.88+155591.68</f>
        <v>3918198.56</v>
      </c>
      <c r="H36" s="32" t="s">
        <v>4</v>
      </c>
    </row>
    <row r="37" spans="1:8" ht="15.75" x14ac:dyDescent="0.25">
      <c r="A37" s="13" t="s">
        <v>6</v>
      </c>
      <c r="B37" s="95">
        <v>2141</v>
      </c>
      <c r="C37" s="95">
        <v>119</v>
      </c>
      <c r="D37" s="96"/>
      <c r="E37" s="92">
        <f>E36</f>
        <v>4176047.17</v>
      </c>
      <c r="F37" s="92">
        <f t="shared" ref="F37:G37" si="2">F36</f>
        <v>3934007.4499999997</v>
      </c>
      <c r="G37" s="92">
        <f t="shared" si="2"/>
        <v>3918198.56</v>
      </c>
      <c r="H37" s="97" t="s">
        <v>4</v>
      </c>
    </row>
    <row r="38" spans="1:8" ht="31.5" x14ac:dyDescent="0.25">
      <c r="A38" s="13" t="s">
        <v>22</v>
      </c>
      <c r="B38" s="95"/>
      <c r="C38" s="95"/>
      <c r="D38" s="96"/>
      <c r="E38" s="92"/>
      <c r="F38" s="92"/>
      <c r="G38" s="92"/>
      <c r="H38" s="97"/>
    </row>
    <row r="39" spans="1:8" ht="31.5" x14ac:dyDescent="0.25">
      <c r="A39" s="13" t="s">
        <v>23</v>
      </c>
      <c r="B39" s="7">
        <v>2142</v>
      </c>
      <c r="C39" s="7">
        <v>119</v>
      </c>
      <c r="D39" s="8"/>
      <c r="E39" s="31"/>
      <c r="F39" s="31"/>
      <c r="G39" s="31"/>
      <c r="H39" s="32" t="s">
        <v>4</v>
      </c>
    </row>
    <row r="40" spans="1:8" ht="94.5" x14ac:dyDescent="0.25">
      <c r="A40" s="11" t="s">
        <v>24</v>
      </c>
      <c r="B40" s="7">
        <v>2180</v>
      </c>
      <c r="C40" s="7">
        <v>139</v>
      </c>
      <c r="D40" s="8"/>
      <c r="E40" s="31"/>
      <c r="F40" s="31"/>
      <c r="G40" s="31"/>
      <c r="H40" s="32" t="s">
        <v>4</v>
      </c>
    </row>
    <row r="41" spans="1:8" ht="31.5" x14ac:dyDescent="0.25">
      <c r="A41" s="10" t="s">
        <v>25</v>
      </c>
      <c r="B41" s="7">
        <v>2200</v>
      </c>
      <c r="C41" s="7">
        <v>300</v>
      </c>
      <c r="D41" s="8"/>
      <c r="E41" s="31">
        <f>SUM(E42:E45)</f>
        <v>0</v>
      </c>
      <c r="F41" s="31">
        <f>SUM(F42:F45)</f>
        <v>0</v>
      </c>
      <c r="G41" s="31">
        <f>SUM(G42:G45)</f>
        <v>0</v>
      </c>
      <c r="H41" s="32" t="s">
        <v>4</v>
      </c>
    </row>
    <row r="42" spans="1:8" ht="15.75" x14ac:dyDescent="0.25">
      <c r="A42" s="11" t="s">
        <v>6</v>
      </c>
      <c r="B42" s="95">
        <v>2210</v>
      </c>
      <c r="C42" s="95">
        <v>320</v>
      </c>
      <c r="D42" s="96"/>
      <c r="E42" s="92"/>
      <c r="F42" s="92"/>
      <c r="G42" s="92"/>
      <c r="H42" s="97" t="s">
        <v>4</v>
      </c>
    </row>
    <row r="43" spans="1:8" ht="63" x14ac:dyDescent="0.25">
      <c r="A43" s="11" t="s">
        <v>26</v>
      </c>
      <c r="B43" s="95"/>
      <c r="C43" s="95"/>
      <c r="D43" s="96"/>
      <c r="E43" s="92"/>
      <c r="F43" s="92"/>
      <c r="G43" s="92"/>
      <c r="H43" s="97"/>
    </row>
    <row r="44" spans="1:8" ht="15.75" x14ac:dyDescent="0.25">
      <c r="A44" s="13" t="s">
        <v>14</v>
      </c>
      <c r="B44" s="95">
        <v>2211</v>
      </c>
      <c r="C44" s="95">
        <v>321</v>
      </c>
      <c r="D44" s="96"/>
      <c r="E44" s="92"/>
      <c r="F44" s="92"/>
      <c r="G44" s="92"/>
      <c r="H44" s="97" t="s">
        <v>4</v>
      </c>
    </row>
    <row r="45" spans="1:8" ht="94.5" x14ac:dyDescent="0.25">
      <c r="A45" s="13" t="s">
        <v>27</v>
      </c>
      <c r="B45" s="95"/>
      <c r="C45" s="95"/>
      <c r="D45" s="96"/>
      <c r="E45" s="92"/>
      <c r="F45" s="92"/>
      <c r="G45" s="92"/>
      <c r="H45" s="97"/>
    </row>
    <row r="46" spans="1:8" ht="31.5" x14ac:dyDescent="0.25">
      <c r="A46" s="10" t="s">
        <v>28</v>
      </c>
      <c r="B46" s="7">
        <v>2300</v>
      </c>
      <c r="C46" s="7">
        <v>850</v>
      </c>
      <c r="D46" s="8"/>
      <c r="E46" s="31">
        <f>SUM(E47:E50)</f>
        <v>197697.97</v>
      </c>
      <c r="F46" s="31">
        <f>SUM(F47:F50)</f>
        <v>233.63</v>
      </c>
      <c r="G46" s="31">
        <f>SUM(G47:G50)</f>
        <v>242.98</v>
      </c>
      <c r="H46" s="32" t="s">
        <v>4</v>
      </c>
    </row>
    <row r="47" spans="1:8" ht="15.75" x14ac:dyDescent="0.25">
      <c r="A47" s="11" t="s">
        <v>14</v>
      </c>
      <c r="B47" s="95">
        <v>2310</v>
      </c>
      <c r="C47" s="95">
        <v>851</v>
      </c>
      <c r="D47" s="96"/>
      <c r="E47" s="92"/>
      <c r="F47" s="92"/>
      <c r="G47" s="92"/>
      <c r="H47" s="97" t="s">
        <v>4</v>
      </c>
    </row>
    <row r="48" spans="1:8" ht="47.25" x14ac:dyDescent="0.25">
      <c r="A48" s="11" t="s">
        <v>29</v>
      </c>
      <c r="B48" s="95"/>
      <c r="C48" s="95"/>
      <c r="D48" s="96"/>
      <c r="E48" s="92"/>
      <c r="F48" s="92"/>
      <c r="G48" s="92"/>
      <c r="H48" s="97"/>
    </row>
    <row r="49" spans="1:8" ht="94.5" x14ac:dyDescent="0.25">
      <c r="A49" s="11" t="s">
        <v>30</v>
      </c>
      <c r="B49" s="7">
        <v>2320</v>
      </c>
      <c r="C49" s="7">
        <v>852</v>
      </c>
      <c r="D49" s="8"/>
      <c r="E49" s="31"/>
      <c r="F49" s="31"/>
      <c r="G49" s="31"/>
      <c r="H49" s="32" t="s">
        <v>4</v>
      </c>
    </row>
    <row r="50" spans="1:8" ht="47.25" x14ac:dyDescent="0.25">
      <c r="A50" s="11" t="s">
        <v>31</v>
      </c>
      <c r="B50" s="7">
        <v>2330</v>
      </c>
      <c r="C50" s="7">
        <v>853</v>
      </c>
      <c r="D50" s="8"/>
      <c r="E50" s="31">
        <f>224.64+177473.33+20000</f>
        <v>197697.97</v>
      </c>
      <c r="F50" s="31">
        <v>233.63</v>
      </c>
      <c r="G50" s="31">
        <v>242.98</v>
      </c>
      <c r="H50" s="32" t="s">
        <v>4</v>
      </c>
    </row>
    <row r="51" spans="1:8" ht="63" x14ac:dyDescent="0.25">
      <c r="A51" s="11" t="s">
        <v>158</v>
      </c>
      <c r="B51" s="75">
        <v>2400</v>
      </c>
      <c r="C51" s="75" t="s">
        <v>159</v>
      </c>
      <c r="D51" s="76"/>
      <c r="E51" s="77"/>
      <c r="F51" s="77"/>
      <c r="G51" s="77"/>
      <c r="H51" s="74" t="s">
        <v>159</v>
      </c>
    </row>
    <row r="52" spans="1:8" ht="47.25" x14ac:dyDescent="0.25">
      <c r="A52" s="11" t="s">
        <v>160</v>
      </c>
      <c r="B52" s="75">
        <v>2410</v>
      </c>
      <c r="C52" s="75">
        <v>613</v>
      </c>
      <c r="D52" s="76"/>
      <c r="E52" s="77"/>
      <c r="F52" s="77"/>
      <c r="G52" s="77"/>
      <c r="H52" s="74"/>
    </row>
    <row r="53" spans="1:8" ht="31.5" x14ac:dyDescent="0.25">
      <c r="A53" s="11" t="s">
        <v>161</v>
      </c>
      <c r="B53" s="75">
        <v>2420</v>
      </c>
      <c r="C53" s="75">
        <v>623</v>
      </c>
      <c r="D53" s="76"/>
      <c r="E53" s="77"/>
      <c r="F53" s="77"/>
      <c r="G53" s="77"/>
      <c r="H53" s="74"/>
    </row>
    <row r="54" spans="1:8" ht="47.25" x14ac:dyDescent="0.25">
      <c r="A54" s="10" t="s">
        <v>32</v>
      </c>
      <c r="B54" s="7">
        <v>2500</v>
      </c>
      <c r="C54" s="7" t="s">
        <v>4</v>
      </c>
      <c r="D54" s="8"/>
      <c r="E54" s="31">
        <f>E55+E56</f>
        <v>1170.53</v>
      </c>
      <c r="F54" s="81">
        <f t="shared" ref="F54:G54" si="3">F55+F56</f>
        <v>0</v>
      </c>
      <c r="G54" s="81">
        <f t="shared" si="3"/>
        <v>0</v>
      </c>
      <c r="H54" s="32" t="s">
        <v>4</v>
      </c>
    </row>
    <row r="55" spans="1:8" ht="47.25" x14ac:dyDescent="0.25">
      <c r="A55" s="10" t="s">
        <v>32</v>
      </c>
      <c r="B55" s="75">
        <v>2510</v>
      </c>
      <c r="C55" s="75">
        <v>244</v>
      </c>
      <c r="D55" s="76"/>
      <c r="E55" s="77"/>
      <c r="F55" s="77"/>
      <c r="G55" s="77"/>
      <c r="H55" s="74"/>
    </row>
    <row r="56" spans="1:8" ht="47.25" x14ac:dyDescent="0.25">
      <c r="A56" s="10" t="s">
        <v>32</v>
      </c>
      <c r="B56" s="75">
        <v>2511</v>
      </c>
      <c r="C56" s="75">
        <v>247</v>
      </c>
      <c r="D56" s="76"/>
      <c r="E56" s="77">
        <v>1170.53</v>
      </c>
      <c r="F56" s="77"/>
      <c r="G56" s="77"/>
      <c r="H56" s="74"/>
    </row>
    <row r="57" spans="1:8" ht="93.75" customHeight="1" x14ac:dyDescent="0.25">
      <c r="A57" s="11" t="s">
        <v>33</v>
      </c>
      <c r="B57" s="7">
        <v>2520</v>
      </c>
      <c r="C57" s="7">
        <v>831</v>
      </c>
      <c r="D57" s="8"/>
      <c r="E57" s="31"/>
      <c r="F57" s="31"/>
      <c r="G57" s="31"/>
      <c r="H57" s="32" t="s">
        <v>4</v>
      </c>
    </row>
    <row r="58" spans="1:8" ht="31.5" x14ac:dyDescent="0.25">
      <c r="A58" s="10" t="s">
        <v>97</v>
      </c>
      <c r="B58" s="7">
        <v>2600</v>
      </c>
      <c r="C58" s="7" t="s">
        <v>4</v>
      </c>
      <c r="D58" s="8"/>
      <c r="E58" s="31">
        <f>SUM(E59:E60)+E79+E80</f>
        <v>2147741.6</v>
      </c>
      <c r="F58" s="71">
        <f>SUM(F59:F60)+F79+F80</f>
        <v>2493451.4500000002</v>
      </c>
      <c r="G58" s="71">
        <f>SUM(G59:G60)+G79+G80</f>
        <v>2580362.29</v>
      </c>
      <c r="H58" s="31"/>
    </row>
    <row r="59" spans="1:8" ht="78.75" x14ac:dyDescent="0.25">
      <c r="A59" s="11" t="s">
        <v>34</v>
      </c>
      <c r="B59" s="7">
        <v>2630</v>
      </c>
      <c r="C59" s="7">
        <v>243</v>
      </c>
      <c r="D59" s="8"/>
      <c r="E59" s="31"/>
      <c r="F59" s="31"/>
      <c r="G59" s="31"/>
      <c r="H59" s="31"/>
    </row>
    <row r="60" spans="1:8" ht="31.5" x14ac:dyDescent="0.25">
      <c r="A60" s="11" t="s">
        <v>35</v>
      </c>
      <c r="B60" s="7">
        <v>2640</v>
      </c>
      <c r="C60" s="7">
        <v>244</v>
      </c>
      <c r="D60" s="8"/>
      <c r="E60" s="31">
        <f>SUM(E62:E78)</f>
        <v>918047.14999999991</v>
      </c>
      <c r="F60" s="31">
        <f>SUM(F62:F78)</f>
        <v>903966.85999999987</v>
      </c>
      <c r="G60" s="31">
        <f>SUM(G62:G78)</f>
        <v>923678.23</v>
      </c>
      <c r="H60" s="31"/>
    </row>
    <row r="61" spans="1:8" ht="15" customHeight="1" x14ac:dyDescent="0.25">
      <c r="A61" s="38" t="s">
        <v>14</v>
      </c>
      <c r="B61" s="39"/>
      <c r="C61" s="39"/>
      <c r="D61" s="39"/>
      <c r="E61" s="40"/>
      <c r="F61" s="40"/>
      <c r="G61" s="40"/>
      <c r="H61" s="40"/>
    </row>
    <row r="62" spans="1:8" ht="15" customHeight="1" x14ac:dyDescent="0.25">
      <c r="A62" s="11" t="s">
        <v>98</v>
      </c>
      <c r="B62" s="8"/>
      <c r="C62" s="7">
        <v>244</v>
      </c>
      <c r="D62" s="7">
        <v>221</v>
      </c>
      <c r="E62" s="31">
        <v>67373.740000000005</v>
      </c>
      <c r="F62" s="31">
        <v>70068.69</v>
      </c>
      <c r="G62" s="31">
        <v>72871.44</v>
      </c>
      <c r="H62" s="31"/>
    </row>
    <row r="63" spans="1:8" ht="15" customHeight="1" x14ac:dyDescent="0.25">
      <c r="A63" s="11" t="s">
        <v>130</v>
      </c>
      <c r="B63" s="62"/>
      <c r="C63" s="61">
        <v>244</v>
      </c>
      <c r="D63" s="61">
        <v>222</v>
      </c>
      <c r="E63" s="63">
        <v>0</v>
      </c>
      <c r="F63" s="63">
        <v>0</v>
      </c>
      <c r="G63" s="63">
        <v>0</v>
      </c>
      <c r="H63" s="63"/>
    </row>
    <row r="64" spans="1:8" ht="15" customHeight="1" x14ac:dyDescent="0.25">
      <c r="A64" s="11" t="s">
        <v>99</v>
      </c>
      <c r="B64" s="8"/>
      <c r="C64" s="7">
        <v>244</v>
      </c>
      <c r="D64" s="7">
        <v>223</v>
      </c>
      <c r="E64" s="31">
        <f>1188577.76+140000-223941.82-552824.49-452928.14</f>
        <v>98883.309999999939</v>
      </c>
      <c r="F64" s="31">
        <f>1708878.93-347133.8-802181.23-440169.56</f>
        <v>119394.33999999991</v>
      </c>
      <c r="G64" s="31">
        <f>1780854.18-361019.14-842290.28-453374.64</f>
        <v>124170.12</v>
      </c>
      <c r="H64" s="31"/>
    </row>
    <row r="65" spans="1:8" ht="30.75" customHeight="1" x14ac:dyDescent="0.25">
      <c r="A65" s="11" t="s">
        <v>131</v>
      </c>
      <c r="B65" s="62"/>
      <c r="C65" s="61">
        <v>244</v>
      </c>
      <c r="D65" s="61">
        <v>224</v>
      </c>
      <c r="E65" s="63">
        <v>56715</v>
      </c>
      <c r="F65" s="63">
        <v>0</v>
      </c>
      <c r="G65" s="63">
        <v>0</v>
      </c>
      <c r="H65" s="63"/>
    </row>
    <row r="66" spans="1:8" ht="31.5" customHeight="1" x14ac:dyDescent="0.25">
      <c r="A66" s="11" t="s">
        <v>100</v>
      </c>
      <c r="B66" s="8"/>
      <c r="C66" s="7">
        <v>244</v>
      </c>
      <c r="D66" s="7">
        <v>225</v>
      </c>
      <c r="E66" s="31">
        <f>180000+13476.09+27042.42+84000+11345.82+7800+30000+16355.51+3157.44+3120</f>
        <v>376297.28</v>
      </c>
      <c r="F66" s="31">
        <f>187200+14015.13+28124.12+87360+11799.65+8112+31200+17009.73+3283.74+3244.8</f>
        <v>391349.17</v>
      </c>
      <c r="G66" s="31">
        <f>194688+14575.74+29249.08+90854.4+12271.64+8436.48+32448+17690.12+3415.09+3374.59</f>
        <v>407003.14</v>
      </c>
      <c r="H66" s="31"/>
    </row>
    <row r="67" spans="1:8" ht="15" customHeight="1" x14ac:dyDescent="0.25">
      <c r="A67" s="11" t="s">
        <v>101</v>
      </c>
      <c r="B67" s="8"/>
      <c r="C67" s="7">
        <v>244</v>
      </c>
      <c r="D67" s="7">
        <v>226</v>
      </c>
      <c r="E67" s="31">
        <f>122496.49+5824+62400+1248+5789.34</f>
        <v>197757.83</v>
      </c>
      <c r="F67" s="31">
        <f>64795.67+10995.38+34596.99+17008.31+6056.96+64896+6020.91</f>
        <v>204370.22</v>
      </c>
      <c r="G67" s="31">
        <f>35359.86+97132.35+6299.24+67491.84+1349.84+6261.74</f>
        <v>213894.87</v>
      </c>
      <c r="H67" s="31"/>
    </row>
    <row r="68" spans="1:8" ht="15" customHeight="1" x14ac:dyDescent="0.25">
      <c r="A68" s="11" t="s">
        <v>102</v>
      </c>
      <c r="B68" s="8"/>
      <c r="C68" s="7">
        <v>244</v>
      </c>
      <c r="D68" s="7">
        <v>227</v>
      </c>
      <c r="E68" s="31"/>
      <c r="F68" s="31"/>
      <c r="G68" s="31"/>
      <c r="H68" s="31"/>
    </row>
    <row r="69" spans="1:8" ht="15" customHeight="1" x14ac:dyDescent="0.25">
      <c r="A69" s="11" t="s">
        <v>136</v>
      </c>
      <c r="B69" s="65"/>
      <c r="C69" s="64">
        <v>244</v>
      </c>
      <c r="D69" s="64">
        <v>228</v>
      </c>
      <c r="E69" s="66"/>
      <c r="F69" s="66"/>
      <c r="G69" s="66"/>
      <c r="H69" s="66"/>
    </row>
    <row r="70" spans="1:8" ht="35.25" customHeight="1" x14ac:dyDescent="0.25">
      <c r="A70" s="11" t="s">
        <v>132</v>
      </c>
      <c r="B70" s="62"/>
      <c r="C70" s="61">
        <v>244</v>
      </c>
      <c r="D70" s="61">
        <v>310</v>
      </c>
      <c r="E70" s="63"/>
      <c r="F70" s="63"/>
      <c r="G70" s="63"/>
      <c r="H70" s="63"/>
    </row>
    <row r="71" spans="1:8" ht="78.75" x14ac:dyDescent="0.25">
      <c r="A71" s="11" t="s">
        <v>103</v>
      </c>
      <c r="B71" s="8"/>
      <c r="C71" s="7">
        <v>244</v>
      </c>
      <c r="D71" s="7">
        <v>341</v>
      </c>
      <c r="E71" s="31"/>
      <c r="F71" s="31"/>
      <c r="G71" s="31"/>
      <c r="H71" s="31"/>
    </row>
    <row r="72" spans="1:8" ht="47.25" x14ac:dyDescent="0.25">
      <c r="A72" s="11" t="s">
        <v>104</v>
      </c>
      <c r="B72" s="8"/>
      <c r="C72" s="7">
        <v>244</v>
      </c>
      <c r="D72" s="7">
        <v>343</v>
      </c>
      <c r="E72" s="31"/>
      <c r="F72" s="31"/>
      <c r="G72" s="31"/>
      <c r="H72" s="31"/>
    </row>
    <row r="73" spans="1:8" ht="31.5" x14ac:dyDescent="0.25">
      <c r="A73" s="11" t="s">
        <v>133</v>
      </c>
      <c r="B73" s="62"/>
      <c r="C73" s="61">
        <v>244</v>
      </c>
      <c r="D73" s="61">
        <v>344</v>
      </c>
      <c r="E73" s="63"/>
      <c r="F73" s="63"/>
      <c r="G73" s="63"/>
      <c r="H73" s="63"/>
    </row>
    <row r="74" spans="1:8" ht="31.5" x14ac:dyDescent="0.25">
      <c r="A74" s="11" t="s">
        <v>134</v>
      </c>
      <c r="B74" s="62"/>
      <c r="C74" s="61">
        <v>244</v>
      </c>
      <c r="D74" s="61">
        <v>345</v>
      </c>
      <c r="E74" s="63"/>
      <c r="F74" s="63"/>
      <c r="G74" s="63"/>
      <c r="H74" s="63"/>
    </row>
    <row r="75" spans="1:8" ht="47.25" x14ac:dyDescent="0.25">
      <c r="A75" s="11" t="s">
        <v>106</v>
      </c>
      <c r="B75" s="8"/>
      <c r="C75" s="7">
        <v>244</v>
      </c>
      <c r="D75" s="7">
        <v>346</v>
      </c>
      <c r="E75" s="31">
        <f>8357.28+48728.46+29469.34+34464.91</f>
        <v>121019.99</v>
      </c>
      <c r="F75" s="31">
        <f>8691.57+79444.76+30648.11</f>
        <v>118784.43999999999</v>
      </c>
      <c r="G75" s="31">
        <f>9039.23+64825.4+31874.03</f>
        <v>105738.66</v>
      </c>
      <c r="H75" s="31"/>
    </row>
    <row r="76" spans="1:8" ht="63" x14ac:dyDescent="0.25">
      <c r="A76" s="11" t="s">
        <v>105</v>
      </c>
      <c r="B76" s="62"/>
      <c r="C76" s="61">
        <v>244</v>
      </c>
      <c r="D76" s="61">
        <v>347</v>
      </c>
      <c r="E76" s="63"/>
      <c r="F76" s="63"/>
      <c r="G76" s="63"/>
      <c r="H76" s="63"/>
    </row>
    <row r="77" spans="1:8" ht="63" x14ac:dyDescent="0.25">
      <c r="A77" s="11" t="s">
        <v>139</v>
      </c>
      <c r="B77" s="69"/>
      <c r="C77" s="68">
        <v>244</v>
      </c>
      <c r="D77" s="68">
        <v>349</v>
      </c>
      <c r="E77" s="67"/>
      <c r="F77" s="67"/>
      <c r="G77" s="67"/>
      <c r="H77" s="67"/>
    </row>
    <row r="78" spans="1:8" ht="110.25" x14ac:dyDescent="0.25">
      <c r="A78" s="11" t="s">
        <v>135</v>
      </c>
      <c r="B78" s="8"/>
      <c r="C78" s="7">
        <v>244</v>
      </c>
      <c r="D78" s="7">
        <v>353</v>
      </c>
      <c r="E78" s="31"/>
      <c r="F78" s="31"/>
      <c r="G78" s="31"/>
      <c r="H78" s="31"/>
    </row>
    <row r="79" spans="1:8" ht="31.5" x14ac:dyDescent="0.25">
      <c r="A79" s="43" t="s">
        <v>153</v>
      </c>
      <c r="B79" s="44">
        <v>2641</v>
      </c>
      <c r="C79" s="44">
        <v>247</v>
      </c>
      <c r="D79" s="44">
        <v>223</v>
      </c>
      <c r="E79" s="42">
        <f>223941.82+552824.49+452928.14</f>
        <v>1229694.4500000002</v>
      </c>
      <c r="F79" s="42">
        <f>347133.8+802181.23+440169.56</f>
        <v>1589484.59</v>
      </c>
      <c r="G79" s="42">
        <f>361019.14+842290.28+453374.64</f>
        <v>1656684.06</v>
      </c>
      <c r="H79" s="42"/>
    </row>
    <row r="80" spans="1:8" ht="63" x14ac:dyDescent="0.25">
      <c r="A80" s="43" t="s">
        <v>36</v>
      </c>
      <c r="B80" s="44">
        <v>2650</v>
      </c>
      <c r="C80" s="44">
        <v>400</v>
      </c>
      <c r="D80" s="41"/>
      <c r="E80" s="42">
        <f>SUM(E81:E83)</f>
        <v>0</v>
      </c>
      <c r="F80" s="42">
        <f>SUM(F81:F83)</f>
        <v>0</v>
      </c>
      <c r="G80" s="42">
        <f>SUM(G81:G83)</f>
        <v>0</v>
      </c>
      <c r="H80" s="42"/>
    </row>
    <row r="81" spans="1:8" ht="15.75" x14ac:dyDescent="0.25">
      <c r="A81" s="13" t="s">
        <v>6</v>
      </c>
      <c r="B81" s="95">
        <v>2651</v>
      </c>
      <c r="C81" s="95">
        <v>406</v>
      </c>
      <c r="D81" s="96"/>
      <c r="E81" s="92"/>
      <c r="F81" s="92"/>
      <c r="G81" s="92"/>
      <c r="H81" s="92"/>
    </row>
    <row r="82" spans="1:8" ht="94.5" x14ac:dyDescent="0.25">
      <c r="A82" s="13" t="s">
        <v>37</v>
      </c>
      <c r="B82" s="95"/>
      <c r="C82" s="95"/>
      <c r="D82" s="96"/>
      <c r="E82" s="92"/>
      <c r="F82" s="92"/>
      <c r="G82" s="92"/>
      <c r="H82" s="92"/>
    </row>
    <row r="83" spans="1:8" ht="110.25" x14ac:dyDescent="0.25">
      <c r="A83" s="13" t="s">
        <v>38</v>
      </c>
      <c r="B83" s="7">
        <v>2652</v>
      </c>
      <c r="C83" s="7">
        <v>407</v>
      </c>
      <c r="D83" s="8"/>
      <c r="E83" s="31"/>
      <c r="F83" s="31"/>
      <c r="G83" s="31"/>
      <c r="H83" s="31"/>
    </row>
    <row r="84" spans="1:8" s="37" customFormat="1" ht="31.5" x14ac:dyDescent="0.25">
      <c r="A84" s="33" t="s">
        <v>107</v>
      </c>
      <c r="B84" s="34">
        <v>3000</v>
      </c>
      <c r="C84" s="34">
        <v>100</v>
      </c>
      <c r="D84" s="35"/>
      <c r="E84" s="36">
        <f>SUM(E85:E88)</f>
        <v>0</v>
      </c>
      <c r="F84" s="36">
        <f>SUM(F85:F88)</f>
        <v>0</v>
      </c>
      <c r="G84" s="36">
        <f>SUM(G85:G88)</f>
        <v>0</v>
      </c>
      <c r="H84" s="36" t="s">
        <v>4</v>
      </c>
    </row>
    <row r="85" spans="1:8" ht="15.75" x14ac:dyDescent="0.25">
      <c r="A85" s="11" t="s">
        <v>6</v>
      </c>
      <c r="B85" s="95">
        <v>3010</v>
      </c>
      <c r="C85" s="96"/>
      <c r="D85" s="96"/>
      <c r="E85" s="92"/>
      <c r="F85" s="92"/>
      <c r="G85" s="92"/>
      <c r="H85" s="97" t="s">
        <v>4</v>
      </c>
    </row>
    <row r="86" spans="1:8" ht="15.75" x14ac:dyDescent="0.25">
      <c r="A86" s="11" t="s">
        <v>108</v>
      </c>
      <c r="B86" s="95"/>
      <c r="C86" s="96"/>
      <c r="D86" s="96"/>
      <c r="E86" s="92"/>
      <c r="F86" s="92"/>
      <c r="G86" s="92"/>
      <c r="H86" s="97"/>
    </row>
    <row r="87" spans="1:8" ht="31.5" x14ac:dyDescent="0.25">
      <c r="A87" s="11" t="s">
        <v>109</v>
      </c>
      <c r="B87" s="7">
        <v>3020</v>
      </c>
      <c r="C87" s="8"/>
      <c r="D87" s="8"/>
      <c r="E87" s="31"/>
      <c r="F87" s="31"/>
      <c r="G87" s="31"/>
      <c r="H87" s="32" t="s">
        <v>4</v>
      </c>
    </row>
    <row r="88" spans="1:8" ht="31.5" x14ac:dyDescent="0.25">
      <c r="A88" s="11" t="s">
        <v>110</v>
      </c>
      <c r="B88" s="7">
        <v>3030</v>
      </c>
      <c r="C88" s="8"/>
      <c r="D88" s="8"/>
      <c r="E88" s="31"/>
      <c r="F88" s="31"/>
      <c r="G88" s="31"/>
      <c r="H88" s="32" t="s">
        <v>4</v>
      </c>
    </row>
    <row r="89" spans="1:8" s="37" customFormat="1" ht="15.75" x14ac:dyDescent="0.25">
      <c r="A89" s="33" t="s">
        <v>111</v>
      </c>
      <c r="B89" s="34">
        <v>4000</v>
      </c>
      <c r="C89" s="34" t="s">
        <v>4</v>
      </c>
      <c r="D89" s="35"/>
      <c r="E89" s="36">
        <f>SUM(E90:E91)</f>
        <v>0</v>
      </c>
      <c r="F89" s="36">
        <f>SUM(F90:F91)</f>
        <v>0</v>
      </c>
      <c r="G89" s="36">
        <f>SUM(G90:G91)</f>
        <v>0</v>
      </c>
      <c r="H89" s="36" t="s">
        <v>4</v>
      </c>
    </row>
    <row r="90" spans="1:8" ht="15.75" x14ac:dyDescent="0.25">
      <c r="A90" s="11" t="s">
        <v>14</v>
      </c>
      <c r="B90" s="95">
        <v>4010</v>
      </c>
      <c r="C90" s="95">
        <v>610</v>
      </c>
      <c r="D90" s="96"/>
      <c r="E90" s="92"/>
      <c r="F90" s="92"/>
      <c r="G90" s="92"/>
      <c r="H90" s="97" t="s">
        <v>4</v>
      </c>
    </row>
    <row r="91" spans="1:8" ht="31.5" x14ac:dyDescent="0.25">
      <c r="A91" s="11" t="s">
        <v>39</v>
      </c>
      <c r="B91" s="95"/>
      <c r="C91" s="95"/>
      <c r="D91" s="96"/>
      <c r="E91" s="92"/>
      <c r="F91" s="92"/>
      <c r="G91" s="92"/>
      <c r="H91" s="97"/>
    </row>
  </sheetData>
  <mergeCells count="90">
    <mergeCell ref="H85:H86"/>
    <mergeCell ref="B90:B91"/>
    <mergeCell ref="C90:C91"/>
    <mergeCell ref="D90:D91"/>
    <mergeCell ref="E90:E91"/>
    <mergeCell ref="F90:F91"/>
    <mergeCell ref="G90:G91"/>
    <mergeCell ref="H90:H91"/>
    <mergeCell ref="B85:B86"/>
    <mergeCell ref="C85:C86"/>
    <mergeCell ref="D85:D86"/>
    <mergeCell ref="E85:E86"/>
    <mergeCell ref="F85:F86"/>
    <mergeCell ref="G85:G86"/>
    <mergeCell ref="A1:H1"/>
    <mergeCell ref="B81:B82"/>
    <mergeCell ref="H81:H82"/>
    <mergeCell ref="H44:H45"/>
    <mergeCell ref="B47:B48"/>
    <mergeCell ref="C47:C48"/>
    <mergeCell ref="D47:D48"/>
    <mergeCell ref="E47:E48"/>
    <mergeCell ref="F47:F48"/>
    <mergeCell ref="G47:G48"/>
    <mergeCell ref="H47:H48"/>
    <mergeCell ref="B44:B45"/>
    <mergeCell ref="D44:D45"/>
    <mergeCell ref="E44:E45"/>
    <mergeCell ref="F44:F45"/>
    <mergeCell ref="G44:G45"/>
    <mergeCell ref="D81:D82"/>
    <mergeCell ref="E81:E82"/>
    <mergeCell ref="F81:F82"/>
    <mergeCell ref="G81:G82"/>
    <mergeCell ref="C81:C82"/>
    <mergeCell ref="G42:G43"/>
    <mergeCell ref="H42:H43"/>
    <mergeCell ref="B37:B38"/>
    <mergeCell ref="C37:C38"/>
    <mergeCell ref="D37:D38"/>
    <mergeCell ref="E37:E38"/>
    <mergeCell ref="F37:F38"/>
    <mergeCell ref="G37:G38"/>
    <mergeCell ref="B42:B43"/>
    <mergeCell ref="C42:C43"/>
    <mergeCell ref="D42:D43"/>
    <mergeCell ref="E42:E43"/>
    <mergeCell ref="F42:F43"/>
    <mergeCell ref="C44:C4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37:H38"/>
    <mergeCell ref="G27:G28"/>
    <mergeCell ref="H27:H28"/>
    <mergeCell ref="B27:B28"/>
    <mergeCell ref="C27:C28"/>
    <mergeCell ref="D27:D28"/>
    <mergeCell ref="E27:E28"/>
    <mergeCell ref="F27:F28"/>
    <mergeCell ref="H13:H14"/>
    <mergeCell ref="B13:B14"/>
    <mergeCell ref="C13:C14"/>
    <mergeCell ref="D13:D14"/>
    <mergeCell ref="E13:E14"/>
    <mergeCell ref="F13:F14"/>
    <mergeCell ref="G13:G14"/>
    <mergeCell ref="G9:G10"/>
    <mergeCell ref="H9:H10"/>
    <mergeCell ref="A3:A4"/>
    <mergeCell ref="B3:B4"/>
    <mergeCell ref="C3:C4"/>
    <mergeCell ref="D3:D4"/>
    <mergeCell ref="E3:H3"/>
    <mergeCell ref="B9:B10"/>
    <mergeCell ref="C9:C10"/>
    <mergeCell ref="D9:D10"/>
    <mergeCell ref="E9:E10"/>
    <mergeCell ref="F9:F10"/>
  </mergeCells>
  <pageMargins left="0.7" right="0.7" top="0.75" bottom="0.75" header="0.3" footer="0.3"/>
  <pageSetup paperSize="9" scale="6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opLeftCell="A32" workbookViewId="0">
      <selection activeCell="F34" sqref="F34"/>
    </sheetView>
  </sheetViews>
  <sheetFormatPr defaultRowHeight="15.75" x14ac:dyDescent="0.25"/>
  <cols>
    <col min="1" max="1" width="12.85546875" style="1" customWidth="1"/>
    <col min="2" max="2" width="40.28515625" style="1" customWidth="1"/>
    <col min="3" max="3" width="9.140625" style="1"/>
    <col min="4" max="4" width="7.28515625" style="1" customWidth="1"/>
    <col min="5" max="5" width="10.7109375" style="1" customWidth="1"/>
    <col min="6" max="6" width="15" style="45" customWidth="1"/>
    <col min="7" max="7" width="14.5703125" style="45" customWidth="1"/>
    <col min="8" max="8" width="14.7109375" style="45" customWidth="1"/>
    <col min="9" max="9" width="12.85546875" style="1" customWidth="1"/>
    <col min="10" max="16384" width="9.140625" style="1"/>
  </cols>
  <sheetData>
    <row r="1" spans="1:9" x14ac:dyDescent="0.25">
      <c r="A1" s="104" t="s">
        <v>78</v>
      </c>
      <c r="B1" s="85"/>
      <c r="C1" s="85"/>
      <c r="D1" s="85"/>
      <c r="E1" s="85"/>
      <c r="F1" s="85"/>
      <c r="G1" s="85"/>
      <c r="H1" s="85"/>
      <c r="I1" s="85"/>
    </row>
    <row r="3" spans="1:9" x14ac:dyDescent="0.25">
      <c r="A3" s="93" t="s">
        <v>41</v>
      </c>
      <c r="B3" s="93" t="s">
        <v>0</v>
      </c>
      <c r="C3" s="93" t="s">
        <v>42</v>
      </c>
      <c r="D3" s="93" t="s">
        <v>43</v>
      </c>
      <c r="E3" s="99" t="s">
        <v>162</v>
      </c>
      <c r="F3" s="93" t="s">
        <v>2</v>
      </c>
      <c r="G3" s="93"/>
      <c r="H3" s="93"/>
      <c r="I3" s="93"/>
    </row>
    <row r="4" spans="1:9" ht="63" x14ac:dyDescent="0.25">
      <c r="A4" s="93"/>
      <c r="B4" s="93"/>
      <c r="C4" s="93"/>
      <c r="D4" s="93"/>
      <c r="E4" s="100"/>
      <c r="F4" s="30" t="s">
        <v>144</v>
      </c>
      <c r="G4" s="30" t="s">
        <v>145</v>
      </c>
      <c r="H4" s="30" t="s">
        <v>146</v>
      </c>
      <c r="I4" s="5" t="s">
        <v>3</v>
      </c>
    </row>
    <row r="5" spans="1:9" x14ac:dyDescent="0.25">
      <c r="A5" s="7">
        <v>1</v>
      </c>
      <c r="B5" s="5">
        <v>2</v>
      </c>
      <c r="C5" s="5">
        <v>3</v>
      </c>
      <c r="D5" s="5">
        <v>4</v>
      </c>
      <c r="E5" s="78"/>
      <c r="F5" s="5">
        <v>5</v>
      </c>
      <c r="G5" s="5">
        <v>6</v>
      </c>
      <c r="H5" s="5">
        <v>7</v>
      </c>
      <c r="I5" s="5">
        <v>8</v>
      </c>
    </row>
    <row r="6" spans="1:9" ht="31.5" x14ac:dyDescent="0.25">
      <c r="A6" s="7">
        <v>1</v>
      </c>
      <c r="B6" s="6" t="s">
        <v>44</v>
      </c>
      <c r="C6" s="7">
        <v>26000</v>
      </c>
      <c r="D6" s="7" t="s">
        <v>4</v>
      </c>
      <c r="E6" s="75"/>
      <c r="F6" s="31">
        <f>F7+F9+F10+F14</f>
        <v>2147741.6</v>
      </c>
      <c r="G6" s="31">
        <f>G7+G9+G10+G14</f>
        <v>2493451.4500000002</v>
      </c>
      <c r="H6" s="31">
        <f>H7+H9+H10+H14</f>
        <v>2580362.29</v>
      </c>
      <c r="I6" s="8"/>
    </row>
    <row r="7" spans="1:9" x14ac:dyDescent="0.25">
      <c r="A7" s="95" t="s">
        <v>45</v>
      </c>
      <c r="B7" s="10" t="s">
        <v>6</v>
      </c>
      <c r="C7" s="95">
        <v>26100</v>
      </c>
      <c r="D7" s="95" t="s">
        <v>4</v>
      </c>
      <c r="E7" s="102"/>
      <c r="F7" s="92"/>
      <c r="G7" s="92"/>
      <c r="H7" s="92"/>
      <c r="I7" s="96"/>
    </row>
    <row r="8" spans="1:9" ht="330.75" x14ac:dyDescent="0.25">
      <c r="A8" s="95"/>
      <c r="B8" s="12" t="s">
        <v>46</v>
      </c>
      <c r="C8" s="95"/>
      <c r="D8" s="95"/>
      <c r="E8" s="103"/>
      <c r="F8" s="92"/>
      <c r="G8" s="92"/>
      <c r="H8" s="92"/>
      <c r="I8" s="96"/>
    </row>
    <row r="9" spans="1:9" ht="94.5" x14ac:dyDescent="0.25">
      <c r="A9" s="7" t="s">
        <v>47</v>
      </c>
      <c r="B9" s="12" t="s">
        <v>48</v>
      </c>
      <c r="C9" s="7">
        <v>26200</v>
      </c>
      <c r="D9" s="7" t="s">
        <v>4</v>
      </c>
      <c r="E9" s="75"/>
      <c r="F9" s="31"/>
      <c r="G9" s="31"/>
      <c r="H9" s="31"/>
      <c r="I9" s="8"/>
    </row>
    <row r="10" spans="1:9" ht="94.5" x14ac:dyDescent="0.25">
      <c r="A10" s="7" t="s">
        <v>49</v>
      </c>
      <c r="B10" s="12" t="s">
        <v>50</v>
      </c>
      <c r="C10" s="7">
        <v>26300</v>
      </c>
      <c r="D10" s="7" t="s">
        <v>4</v>
      </c>
      <c r="E10" s="75"/>
      <c r="F10" s="31"/>
      <c r="G10" s="31"/>
      <c r="H10" s="31"/>
      <c r="I10" s="8"/>
    </row>
    <row r="11" spans="1:9" ht="31.5" x14ac:dyDescent="0.25">
      <c r="A11" s="80" t="s">
        <v>163</v>
      </c>
      <c r="B11" s="12" t="s">
        <v>165</v>
      </c>
      <c r="C11" s="75">
        <v>26310</v>
      </c>
      <c r="D11" s="75" t="s">
        <v>159</v>
      </c>
      <c r="E11" s="75" t="s">
        <v>159</v>
      </c>
      <c r="F11" s="77"/>
      <c r="G11" s="77"/>
      <c r="H11" s="77"/>
      <c r="I11" s="76"/>
    </row>
    <row r="12" spans="1:9" x14ac:dyDescent="0.25">
      <c r="A12" s="80"/>
      <c r="B12" s="12" t="s">
        <v>14</v>
      </c>
      <c r="C12" s="75" t="s">
        <v>166</v>
      </c>
      <c r="D12" s="75"/>
      <c r="E12" s="75"/>
      <c r="F12" s="77"/>
      <c r="G12" s="77"/>
      <c r="H12" s="77"/>
      <c r="I12" s="76"/>
    </row>
    <row r="13" spans="1:9" ht="31.5" x14ac:dyDescent="0.25">
      <c r="A13" s="75" t="s">
        <v>164</v>
      </c>
      <c r="B13" s="12" t="s">
        <v>167</v>
      </c>
      <c r="C13" s="75">
        <v>26320</v>
      </c>
      <c r="D13" s="75" t="s">
        <v>159</v>
      </c>
      <c r="E13" s="75" t="s">
        <v>159</v>
      </c>
      <c r="F13" s="77"/>
      <c r="G13" s="77"/>
      <c r="H13" s="77"/>
      <c r="I13" s="76"/>
    </row>
    <row r="14" spans="1:9" ht="94.5" x14ac:dyDescent="0.25">
      <c r="A14" s="7" t="s">
        <v>51</v>
      </c>
      <c r="B14" s="12" t="s">
        <v>52</v>
      </c>
      <c r="C14" s="7">
        <v>26400</v>
      </c>
      <c r="D14" s="7" t="s">
        <v>4</v>
      </c>
      <c r="E14" s="75"/>
      <c r="F14" s="31">
        <f>'раздел 1'!E58</f>
        <v>2147741.6</v>
      </c>
      <c r="G14" s="77">
        <f>'раздел 1'!F58</f>
        <v>2493451.4500000002</v>
      </c>
      <c r="H14" s="77">
        <f>'раздел 1'!G58</f>
        <v>2580362.29</v>
      </c>
      <c r="I14" s="8"/>
    </row>
    <row r="15" spans="1:9" x14ac:dyDescent="0.25">
      <c r="A15" s="101" t="s">
        <v>112</v>
      </c>
      <c r="B15" s="11" t="s">
        <v>6</v>
      </c>
      <c r="C15" s="95">
        <v>26410</v>
      </c>
      <c r="D15" s="95" t="s">
        <v>4</v>
      </c>
      <c r="E15" s="102"/>
      <c r="F15" s="92">
        <f>F17</f>
        <v>1194367.1000000001</v>
      </c>
      <c r="G15" s="92">
        <f t="shared" ref="G15:H15" si="0">G17</f>
        <v>1895356.5699999998</v>
      </c>
      <c r="H15" s="92">
        <f t="shared" si="0"/>
        <v>1895347.22</v>
      </c>
      <c r="I15" s="96"/>
    </row>
    <row r="16" spans="1:9" ht="78.75" x14ac:dyDescent="0.25">
      <c r="A16" s="101"/>
      <c r="B16" s="11" t="s">
        <v>53</v>
      </c>
      <c r="C16" s="95"/>
      <c r="D16" s="95"/>
      <c r="E16" s="103"/>
      <c r="F16" s="92"/>
      <c r="G16" s="92"/>
      <c r="H16" s="92"/>
      <c r="I16" s="96"/>
    </row>
    <row r="17" spans="1:9" x14ac:dyDescent="0.25">
      <c r="A17" s="95" t="s">
        <v>54</v>
      </c>
      <c r="B17" s="13" t="s">
        <v>6</v>
      </c>
      <c r="C17" s="95">
        <v>26411</v>
      </c>
      <c r="D17" s="95" t="s">
        <v>4</v>
      </c>
      <c r="E17" s="102"/>
      <c r="F17" s="92">
        <f>1188577.76+5789.34</f>
        <v>1194367.1000000001</v>
      </c>
      <c r="G17" s="92">
        <f>70068.69+1708878.93+110388.04+6020.91</f>
        <v>1895356.5699999998</v>
      </c>
      <c r="H17" s="92">
        <f>72871.44+1780854.18+35359.86+6261.74</f>
        <v>1895347.22</v>
      </c>
      <c r="I17" s="96"/>
    </row>
    <row r="18" spans="1:9" ht="31.5" x14ac:dyDescent="0.25">
      <c r="A18" s="95"/>
      <c r="B18" s="13" t="s">
        <v>55</v>
      </c>
      <c r="C18" s="95"/>
      <c r="D18" s="95"/>
      <c r="E18" s="103"/>
      <c r="F18" s="92"/>
      <c r="G18" s="92"/>
      <c r="H18" s="92"/>
      <c r="I18" s="96"/>
    </row>
    <row r="19" spans="1:9" ht="31.5" x14ac:dyDescent="0.25">
      <c r="A19" s="7" t="s">
        <v>56</v>
      </c>
      <c r="B19" s="15" t="s">
        <v>57</v>
      </c>
      <c r="C19" s="7">
        <v>26412</v>
      </c>
      <c r="D19" s="7" t="s">
        <v>4</v>
      </c>
      <c r="E19" s="75"/>
      <c r="F19" s="31"/>
      <c r="G19" s="31"/>
      <c r="H19" s="31"/>
      <c r="I19" s="8"/>
    </row>
    <row r="20" spans="1:9" ht="63" customHeight="1" x14ac:dyDescent="0.25">
      <c r="A20" s="7" t="s">
        <v>58</v>
      </c>
      <c r="B20" s="11" t="s">
        <v>59</v>
      </c>
      <c r="C20" s="7">
        <v>26420</v>
      </c>
      <c r="D20" s="7" t="s">
        <v>4</v>
      </c>
      <c r="E20" s="75"/>
      <c r="F20" s="31">
        <f>F21</f>
        <v>0</v>
      </c>
      <c r="G20" s="66">
        <f t="shared" ref="G20:H20" si="1">G21</f>
        <v>0</v>
      </c>
      <c r="H20" s="66">
        <f t="shared" si="1"/>
        <v>0</v>
      </c>
      <c r="I20" s="8"/>
    </row>
    <row r="21" spans="1:9" x14ac:dyDescent="0.25">
      <c r="A21" s="95" t="s">
        <v>60</v>
      </c>
      <c r="B21" s="13" t="s">
        <v>6</v>
      </c>
      <c r="C21" s="95">
        <v>26421</v>
      </c>
      <c r="D21" s="95" t="s">
        <v>4</v>
      </c>
      <c r="E21" s="102"/>
      <c r="F21" s="92">
        <v>0</v>
      </c>
      <c r="G21" s="92"/>
      <c r="H21" s="92"/>
      <c r="I21" s="96"/>
    </row>
    <row r="22" spans="1:9" ht="31.5" x14ac:dyDescent="0.25">
      <c r="A22" s="95"/>
      <c r="B22" s="13" t="s">
        <v>55</v>
      </c>
      <c r="C22" s="95"/>
      <c r="D22" s="95"/>
      <c r="E22" s="103"/>
      <c r="F22" s="92"/>
      <c r="G22" s="92"/>
      <c r="H22" s="92"/>
      <c r="I22" s="96"/>
    </row>
    <row r="23" spans="1:9" x14ac:dyDescent="0.25">
      <c r="A23" s="75"/>
      <c r="B23" s="13" t="s">
        <v>14</v>
      </c>
      <c r="C23" s="75" t="s">
        <v>168</v>
      </c>
      <c r="D23" s="75" t="s">
        <v>159</v>
      </c>
      <c r="E23" s="44"/>
      <c r="F23" s="77"/>
      <c r="G23" s="77"/>
      <c r="H23" s="77"/>
      <c r="I23" s="76"/>
    </row>
    <row r="24" spans="1:9" ht="31.5" x14ac:dyDescent="0.25">
      <c r="A24" s="7" t="s">
        <v>61</v>
      </c>
      <c r="B24" s="15" t="s">
        <v>57</v>
      </c>
      <c r="C24" s="7">
        <v>26422</v>
      </c>
      <c r="D24" s="7" t="s">
        <v>4</v>
      </c>
      <c r="E24" s="75"/>
      <c r="F24" s="31"/>
      <c r="G24" s="31"/>
      <c r="H24" s="31"/>
      <c r="I24" s="8"/>
    </row>
    <row r="25" spans="1:9" ht="51" customHeight="1" x14ac:dyDescent="0.25">
      <c r="A25" s="7" t="s">
        <v>62</v>
      </c>
      <c r="B25" s="14" t="s">
        <v>63</v>
      </c>
      <c r="C25" s="7">
        <v>26430</v>
      </c>
      <c r="D25" s="7" t="s">
        <v>4</v>
      </c>
      <c r="E25" s="75"/>
      <c r="F25" s="31"/>
      <c r="G25" s="31"/>
      <c r="H25" s="31"/>
      <c r="I25" s="8"/>
    </row>
    <row r="26" spans="1:9" ht="19.5" customHeight="1" x14ac:dyDescent="0.25">
      <c r="A26" s="75"/>
      <c r="B26" s="14" t="s">
        <v>14</v>
      </c>
      <c r="C26" s="75" t="s">
        <v>169</v>
      </c>
      <c r="D26" s="75" t="s">
        <v>159</v>
      </c>
      <c r="E26" s="75"/>
      <c r="F26" s="77"/>
      <c r="G26" s="77"/>
      <c r="H26" s="77"/>
      <c r="I26" s="76"/>
    </row>
    <row r="27" spans="1:9" ht="31.5" x14ac:dyDescent="0.25">
      <c r="A27" s="7" t="s">
        <v>64</v>
      </c>
      <c r="B27" s="11" t="s">
        <v>65</v>
      </c>
      <c r="C27" s="7">
        <v>26440</v>
      </c>
      <c r="D27" s="7" t="s">
        <v>4</v>
      </c>
      <c r="E27" s="75"/>
      <c r="F27" s="31"/>
      <c r="G27" s="31"/>
      <c r="H27" s="31"/>
      <c r="I27" s="8"/>
    </row>
    <row r="28" spans="1:9" x14ac:dyDescent="0.25">
      <c r="A28" s="95" t="s">
        <v>66</v>
      </c>
      <c r="B28" s="13" t="s">
        <v>6</v>
      </c>
      <c r="C28" s="95">
        <v>26441</v>
      </c>
      <c r="D28" s="95" t="s">
        <v>4</v>
      </c>
      <c r="E28" s="102"/>
      <c r="F28" s="92"/>
      <c r="G28" s="92"/>
      <c r="H28" s="92"/>
      <c r="I28" s="96"/>
    </row>
    <row r="29" spans="1:9" ht="31.5" x14ac:dyDescent="0.25">
      <c r="A29" s="95"/>
      <c r="B29" s="13" t="s">
        <v>55</v>
      </c>
      <c r="C29" s="95"/>
      <c r="D29" s="95"/>
      <c r="E29" s="103"/>
      <c r="F29" s="92"/>
      <c r="G29" s="92"/>
      <c r="H29" s="92"/>
      <c r="I29" s="96"/>
    </row>
    <row r="30" spans="1:9" ht="31.5" x14ac:dyDescent="0.25">
      <c r="A30" s="7" t="s">
        <v>67</v>
      </c>
      <c r="B30" s="15" t="s">
        <v>57</v>
      </c>
      <c r="C30" s="7">
        <v>26442</v>
      </c>
      <c r="D30" s="7" t="s">
        <v>4</v>
      </c>
      <c r="E30" s="75"/>
      <c r="F30" s="31"/>
      <c r="G30" s="31"/>
      <c r="H30" s="31"/>
      <c r="I30" s="8"/>
    </row>
    <row r="31" spans="1:9" ht="31.5" x14ac:dyDescent="0.25">
      <c r="A31" s="7" t="s">
        <v>68</v>
      </c>
      <c r="B31" s="11" t="s">
        <v>69</v>
      </c>
      <c r="C31" s="7">
        <v>26450</v>
      </c>
      <c r="D31" s="7" t="s">
        <v>4</v>
      </c>
      <c r="E31" s="75"/>
      <c r="F31" s="31">
        <f>F32</f>
        <v>953374.5</v>
      </c>
      <c r="G31" s="66">
        <f t="shared" ref="G31:H31" si="2">G32</f>
        <v>598094.88</v>
      </c>
      <c r="H31" s="66">
        <f t="shared" si="2"/>
        <v>685015.07000000007</v>
      </c>
      <c r="I31" s="8"/>
    </row>
    <row r="32" spans="1:9" x14ac:dyDescent="0.25">
      <c r="A32" s="95" t="s">
        <v>70</v>
      </c>
      <c r="B32" s="13" t="s">
        <v>6</v>
      </c>
      <c r="C32" s="95">
        <v>26451</v>
      </c>
      <c r="D32" s="95" t="s">
        <v>4</v>
      </c>
      <c r="E32" s="102"/>
      <c r="F32" s="92">
        <f>67373.74+140000+376297.28+191968.49+86555.08+56715+34464.91</f>
        <v>953374.5</v>
      </c>
      <c r="G32" s="92">
        <f>391349.17+87961.27+118784.44</f>
        <v>598094.88</v>
      </c>
      <c r="H32" s="92">
        <f>407003.14+172273.27+105738.66</f>
        <v>685015.07000000007</v>
      </c>
      <c r="I32" s="96"/>
    </row>
    <row r="33" spans="1:9" ht="31.5" x14ac:dyDescent="0.25">
      <c r="A33" s="95"/>
      <c r="B33" s="13" t="s">
        <v>55</v>
      </c>
      <c r="C33" s="95"/>
      <c r="D33" s="95"/>
      <c r="E33" s="103"/>
      <c r="F33" s="92"/>
      <c r="G33" s="92"/>
      <c r="H33" s="92"/>
      <c r="I33" s="96"/>
    </row>
    <row r="34" spans="1:9" x14ac:dyDescent="0.25">
      <c r="A34" s="75"/>
      <c r="B34" s="13" t="s">
        <v>14</v>
      </c>
      <c r="C34" s="75" t="s">
        <v>170</v>
      </c>
      <c r="D34" s="75"/>
      <c r="E34" s="44"/>
      <c r="F34" s="77"/>
      <c r="G34" s="77"/>
      <c r="H34" s="77"/>
      <c r="I34" s="76"/>
    </row>
    <row r="35" spans="1:9" ht="31.5" x14ac:dyDescent="0.25">
      <c r="A35" s="7" t="s">
        <v>71</v>
      </c>
      <c r="B35" s="13" t="s">
        <v>72</v>
      </c>
      <c r="C35" s="7">
        <v>26452</v>
      </c>
      <c r="D35" s="7" t="s">
        <v>4</v>
      </c>
      <c r="E35" s="75"/>
      <c r="F35" s="31"/>
      <c r="G35" s="31"/>
      <c r="H35" s="31"/>
      <c r="I35" s="8"/>
    </row>
    <row r="36" spans="1:9" ht="78.75" x14ac:dyDescent="0.25">
      <c r="A36" s="7" t="s">
        <v>73</v>
      </c>
      <c r="B36" s="6" t="s">
        <v>74</v>
      </c>
      <c r="C36" s="7">
        <v>26500</v>
      </c>
      <c r="D36" s="7" t="s">
        <v>4</v>
      </c>
      <c r="E36" s="75"/>
      <c r="F36" s="31">
        <f>F15+F20+F31</f>
        <v>2147741.6</v>
      </c>
      <c r="G36" s="66">
        <f t="shared" ref="G36:H36" si="3">G15+G20+G31</f>
        <v>2493451.4499999997</v>
      </c>
      <c r="H36" s="66">
        <f t="shared" si="3"/>
        <v>2580362.29</v>
      </c>
      <c r="I36" s="8"/>
    </row>
    <row r="37" spans="1:9" x14ac:dyDescent="0.25">
      <c r="A37" s="96"/>
      <c r="B37" s="5" t="s">
        <v>75</v>
      </c>
      <c r="C37" s="95">
        <v>26510</v>
      </c>
      <c r="D37" s="96"/>
      <c r="E37" s="102"/>
      <c r="F37" s="92">
        <f>F17+F21+F32</f>
        <v>2147741.6</v>
      </c>
      <c r="G37" s="92">
        <f t="shared" ref="G37:H37" si="4">G17+G21+G32</f>
        <v>2493451.4499999997</v>
      </c>
      <c r="H37" s="92">
        <f t="shared" si="4"/>
        <v>2580362.29</v>
      </c>
      <c r="I37" s="96"/>
    </row>
    <row r="38" spans="1:9" x14ac:dyDescent="0.25">
      <c r="A38" s="96"/>
      <c r="B38" s="9"/>
      <c r="C38" s="95"/>
      <c r="D38" s="96"/>
      <c r="E38" s="103"/>
      <c r="F38" s="92"/>
      <c r="G38" s="92"/>
      <c r="H38" s="92"/>
      <c r="I38" s="96"/>
    </row>
    <row r="39" spans="1:9" ht="78.75" x14ac:dyDescent="0.25">
      <c r="A39" s="7" t="s">
        <v>76</v>
      </c>
      <c r="B39" s="9" t="s">
        <v>77</v>
      </c>
      <c r="C39" s="7">
        <v>26600</v>
      </c>
      <c r="D39" s="7" t="s">
        <v>4</v>
      </c>
      <c r="E39" s="75"/>
      <c r="F39" s="31"/>
      <c r="G39" s="31"/>
      <c r="H39" s="31"/>
      <c r="I39" s="8"/>
    </row>
    <row r="40" spans="1:9" x14ac:dyDescent="0.25">
      <c r="A40" s="96"/>
      <c r="B40" s="5" t="s">
        <v>75</v>
      </c>
      <c r="C40" s="95">
        <v>26610</v>
      </c>
      <c r="D40" s="96"/>
      <c r="E40" s="102"/>
      <c r="F40" s="92"/>
      <c r="G40" s="92"/>
      <c r="H40" s="92"/>
      <c r="I40" s="96"/>
    </row>
    <row r="41" spans="1:9" x14ac:dyDescent="0.25">
      <c r="A41" s="96"/>
      <c r="B41" s="9"/>
      <c r="C41" s="95"/>
      <c r="D41" s="96"/>
      <c r="E41" s="103"/>
      <c r="F41" s="92"/>
      <c r="G41" s="92"/>
      <c r="H41" s="92"/>
      <c r="I41" s="96"/>
    </row>
    <row r="43" spans="1:9" x14ac:dyDescent="0.25">
      <c r="A43" s="1" t="s">
        <v>79</v>
      </c>
      <c r="C43" s="105" t="s">
        <v>148</v>
      </c>
      <c r="D43" s="105"/>
      <c r="E43" s="83"/>
      <c r="F43" s="106" t="s">
        <v>82</v>
      </c>
      <c r="G43" s="106"/>
      <c r="H43" s="105" t="s">
        <v>149</v>
      </c>
      <c r="I43" s="105"/>
    </row>
    <row r="44" spans="1:9" s="17" customFormat="1" ht="12.75" x14ac:dyDescent="0.2">
      <c r="A44" s="17" t="s">
        <v>80</v>
      </c>
      <c r="C44" s="88" t="s">
        <v>81</v>
      </c>
      <c r="D44" s="88"/>
      <c r="E44" s="73"/>
      <c r="F44" s="107" t="s">
        <v>83</v>
      </c>
      <c r="G44" s="107"/>
      <c r="H44" s="88" t="s">
        <v>84</v>
      </c>
      <c r="I44" s="88"/>
    </row>
    <row r="46" spans="1:9" x14ac:dyDescent="0.25">
      <c r="A46" s="1" t="s">
        <v>85</v>
      </c>
      <c r="C46" s="115" t="s">
        <v>150</v>
      </c>
      <c r="D46" s="115"/>
      <c r="E46" s="79"/>
      <c r="F46" s="116" t="s">
        <v>151</v>
      </c>
      <c r="G46" s="116"/>
      <c r="H46" s="116"/>
      <c r="I46" s="72" t="s">
        <v>152</v>
      </c>
    </row>
    <row r="47" spans="1:9" x14ac:dyDescent="0.25">
      <c r="C47" s="88" t="s">
        <v>81</v>
      </c>
      <c r="D47" s="88"/>
      <c r="E47" s="73"/>
      <c r="F47" s="107" t="s">
        <v>86</v>
      </c>
      <c r="G47" s="107"/>
      <c r="H47" s="107"/>
      <c r="I47" s="18" t="s">
        <v>87</v>
      </c>
    </row>
    <row r="48" spans="1:9" x14ac:dyDescent="0.25">
      <c r="A48" s="1" t="str">
        <f>Тит.лист!A31</f>
        <v>от "11" января 2021 г.</v>
      </c>
    </row>
    <row r="50" spans="2:8" hidden="1" x14ac:dyDescent="0.25">
      <c r="B50" s="23" t="s">
        <v>88</v>
      </c>
      <c r="C50" s="22"/>
      <c r="D50" s="22"/>
      <c r="E50" s="22"/>
      <c r="F50" s="46"/>
      <c r="G50" s="47"/>
    </row>
    <row r="51" spans="2:8" hidden="1" x14ac:dyDescent="0.25">
      <c r="B51" s="108"/>
      <c r="C51" s="105"/>
      <c r="D51" s="105"/>
      <c r="E51" s="105"/>
      <c r="F51" s="105"/>
      <c r="G51" s="109"/>
    </row>
    <row r="52" spans="2:8" hidden="1" x14ac:dyDescent="0.25">
      <c r="B52" s="110" t="s">
        <v>89</v>
      </c>
      <c r="C52" s="111"/>
      <c r="D52" s="111"/>
      <c r="E52" s="111"/>
      <c r="F52" s="111"/>
      <c r="G52" s="112"/>
    </row>
    <row r="53" spans="2:8" hidden="1" x14ac:dyDescent="0.25">
      <c r="B53" s="24"/>
      <c r="C53" s="20"/>
      <c r="D53" s="20"/>
      <c r="E53" s="20"/>
      <c r="F53" s="48"/>
      <c r="G53" s="49"/>
    </row>
    <row r="54" spans="2:8" hidden="1" x14ac:dyDescent="0.25">
      <c r="B54" s="25"/>
      <c r="C54" s="20"/>
      <c r="D54" s="19"/>
      <c r="E54" s="19"/>
      <c r="F54" s="50"/>
      <c r="G54" s="51"/>
    </row>
    <row r="55" spans="2:8" s="17" customFormat="1" ht="12.75" hidden="1" x14ac:dyDescent="0.2">
      <c r="B55" s="26" t="s">
        <v>83</v>
      </c>
      <c r="C55" s="21"/>
      <c r="D55" s="113" t="s">
        <v>84</v>
      </c>
      <c r="E55" s="113"/>
      <c r="F55" s="113"/>
      <c r="G55" s="114"/>
      <c r="H55" s="52"/>
    </row>
    <row r="56" spans="2:8" hidden="1" x14ac:dyDescent="0.25">
      <c r="B56" s="24"/>
      <c r="C56" s="20"/>
      <c r="D56" s="20"/>
      <c r="E56" s="20"/>
      <c r="F56" s="48"/>
      <c r="G56" s="49"/>
    </row>
    <row r="57" spans="2:8" hidden="1" x14ac:dyDescent="0.25">
      <c r="B57" s="24" t="s">
        <v>90</v>
      </c>
      <c r="C57" s="20"/>
      <c r="D57" s="20"/>
      <c r="E57" s="20"/>
      <c r="F57" s="48"/>
      <c r="G57" s="49"/>
    </row>
    <row r="58" spans="2:8" hidden="1" x14ac:dyDescent="0.25">
      <c r="B58" s="27"/>
      <c r="C58" s="28"/>
      <c r="D58" s="28"/>
      <c r="E58" s="28"/>
      <c r="F58" s="53"/>
      <c r="G58" s="54"/>
    </row>
    <row r="61" spans="2:8" x14ac:dyDescent="0.25">
      <c r="B61" s="1" t="s">
        <v>137</v>
      </c>
      <c r="F61" s="45">
        <f>F14-F36</f>
        <v>0</v>
      </c>
      <c r="G61" s="45">
        <f t="shared" ref="G61:H61" si="5">G14-G36</f>
        <v>0</v>
      </c>
      <c r="H61" s="45">
        <f t="shared" si="5"/>
        <v>0</v>
      </c>
    </row>
  </sheetData>
  <mergeCells count="84">
    <mergeCell ref="E40:E41"/>
    <mergeCell ref="B51:G51"/>
    <mergeCell ref="B52:G52"/>
    <mergeCell ref="D55:G55"/>
    <mergeCell ref="C46:D46"/>
    <mergeCell ref="C47:D47"/>
    <mergeCell ref="F46:H46"/>
    <mergeCell ref="F47:H47"/>
    <mergeCell ref="A1:I1"/>
    <mergeCell ref="C43:D43"/>
    <mergeCell ref="C44:D44"/>
    <mergeCell ref="F43:G43"/>
    <mergeCell ref="F44:G44"/>
    <mergeCell ref="H43:I43"/>
    <mergeCell ref="H44:I44"/>
    <mergeCell ref="I37:I38"/>
    <mergeCell ref="A40:A41"/>
    <mergeCell ref="C40:C41"/>
    <mergeCell ref="D40:D41"/>
    <mergeCell ref="F40:F41"/>
    <mergeCell ref="G40:G41"/>
    <mergeCell ref="H40:H41"/>
    <mergeCell ref="I40:I41"/>
    <mergeCell ref="A37:A38"/>
    <mergeCell ref="C37:C38"/>
    <mergeCell ref="D37:D38"/>
    <mergeCell ref="F37:F38"/>
    <mergeCell ref="G37:G38"/>
    <mergeCell ref="H37:H38"/>
    <mergeCell ref="E37:E38"/>
    <mergeCell ref="I28:I29"/>
    <mergeCell ref="A32:A33"/>
    <mergeCell ref="C32:C33"/>
    <mergeCell ref="D32:D33"/>
    <mergeCell ref="F32:F33"/>
    <mergeCell ref="G32:G33"/>
    <mergeCell ref="H32:H33"/>
    <mergeCell ref="I32:I33"/>
    <mergeCell ref="A28:A29"/>
    <mergeCell ref="C28:C29"/>
    <mergeCell ref="D28:D29"/>
    <mergeCell ref="F28:F29"/>
    <mergeCell ref="G28:G29"/>
    <mergeCell ref="H28:H29"/>
    <mergeCell ref="E28:E29"/>
    <mergeCell ref="E32:E33"/>
    <mergeCell ref="I17:I18"/>
    <mergeCell ref="A21:A22"/>
    <mergeCell ref="C21:C22"/>
    <mergeCell ref="D21:D22"/>
    <mergeCell ref="F21:F22"/>
    <mergeCell ref="G21:G22"/>
    <mergeCell ref="H21:H22"/>
    <mergeCell ref="I21:I22"/>
    <mergeCell ref="A17:A18"/>
    <mergeCell ref="C17:C18"/>
    <mergeCell ref="D17:D18"/>
    <mergeCell ref="F17:F18"/>
    <mergeCell ref="G17:G18"/>
    <mergeCell ref="H17:H18"/>
    <mergeCell ref="E17:E18"/>
    <mergeCell ref="E21:E22"/>
    <mergeCell ref="H7:H8"/>
    <mergeCell ref="I7:I8"/>
    <mergeCell ref="A15:A16"/>
    <mergeCell ref="C15:C16"/>
    <mergeCell ref="D15:D16"/>
    <mergeCell ref="F15:F16"/>
    <mergeCell ref="G15:G16"/>
    <mergeCell ref="H15:H16"/>
    <mergeCell ref="I15:I16"/>
    <mergeCell ref="A7:A8"/>
    <mergeCell ref="C7:C8"/>
    <mergeCell ref="D7:D8"/>
    <mergeCell ref="F7:F8"/>
    <mergeCell ref="G7:G8"/>
    <mergeCell ref="E7:E8"/>
    <mergeCell ref="E15:E16"/>
    <mergeCell ref="A3:A4"/>
    <mergeCell ref="B3:B4"/>
    <mergeCell ref="C3:C4"/>
    <mergeCell ref="D3:D4"/>
    <mergeCell ref="F3:I3"/>
    <mergeCell ref="E3:E4"/>
  </mergeCells>
  <hyperlinks>
    <hyperlink ref="B6" location="Par1117" tooltip="&lt;11&gt; Плановые показатели выплат на закупку товаров, работ, услуг по строке 26000 Раздела 2 &quot;Сведения по выплатам на закупку товаров, работ, услуг&quot; Плана распределяются на выплаты по контрактам (договорам), заключенным (планируемым к заключению) в соответс" display="Par1117"/>
    <hyperlink ref="B8"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9"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10"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4"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9" location="Par1120" tooltip="&lt;14&gt; Государственным (муниципальным) бюджетным учреждением показатель не формируется." display="Par1120"/>
    <hyperlink ref="B24" location="Par1120" tooltip="&lt;14&gt; Государственным (муниципальным) бюджетным учреждением показатель не формируется." display="Par1120"/>
    <hyperlink ref="B25" location="Par1121" tooltip="&lt;15&gt; Указывается сумма закупок товаров, работ, услуг, осуществляемых в соответствии с Федеральным законом N 44-ФЗ." display="Par1121"/>
    <hyperlink ref="B30" location="Par1120" tooltip="&lt;14&gt; Государственным (муниципальным) бюджетным учреждением показатель не формируется." display="Par1120"/>
    <hyperlink ref="B36" location="Par1122" tooltip="&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 display="Par1122"/>
  </hyperlinks>
  <pageMargins left="0.7" right="0.7" top="0.75" bottom="0.75" header="0.3" footer="0.3"/>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Тит.лист</vt:lpstr>
      <vt:lpstr>раздел 1</vt:lpstr>
      <vt:lpstr>раздел 2</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Аннина Е М</dc:creator>
  <cp:lastModifiedBy>Ольга</cp:lastModifiedBy>
  <cp:lastPrinted>2021-02-16T06:40:47Z</cp:lastPrinted>
  <dcterms:created xsi:type="dcterms:W3CDTF">2019-08-15T08:35:48Z</dcterms:created>
  <dcterms:modified xsi:type="dcterms:W3CDTF">2021-02-16T06:41:21Z</dcterms:modified>
</cp:coreProperties>
</file>