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75" windowWidth="11040" windowHeight="11805" activeTab="2"/>
  </bookViews>
  <sheets>
    <sheet name="Тит.лист" sheetId="3" r:id="rId1"/>
    <sheet name="раздел 1" sheetId="1" r:id="rId2"/>
    <sheet name="раздел 2" sheetId="2" r:id="rId3"/>
    <sheet name="Лимиты" sheetId="4" r:id="rId4"/>
  </sheets>
  <definedNames>
    <definedName name="_xlnm.Print_Area" localSheetId="2">'раздел 2'!$A$1:$I$58</definedName>
  </definedNames>
  <calcPr calcId="124519"/>
</workbook>
</file>

<file path=xl/calcChain.xml><?xml version="1.0" encoding="utf-8"?>
<calcChain xmlns="http://schemas.openxmlformats.org/spreadsheetml/2006/main">
  <c r="E75" i="1"/>
  <c r="E67"/>
  <c r="F17" i="2" l="1"/>
  <c r="G67" i="1"/>
  <c r="F67"/>
  <c r="E65"/>
  <c r="E36"/>
  <c r="E66"/>
  <c r="F32" i="2" l="1"/>
  <c r="F54" i="1"/>
  <c r="G54"/>
  <c r="E54"/>
  <c r="E50"/>
  <c r="G9" l="1"/>
  <c r="F9"/>
  <c r="E9"/>
  <c r="E64" l="1"/>
  <c r="G64"/>
  <c r="F64"/>
  <c r="G79"/>
  <c r="F79"/>
  <c r="E79"/>
  <c r="A48" i="2" l="1"/>
  <c r="H32" l="1"/>
  <c r="G32"/>
  <c r="H17"/>
  <c r="G17"/>
  <c r="G75" i="1" l="1"/>
  <c r="F75"/>
  <c r="G66"/>
  <c r="F66"/>
  <c r="G36"/>
  <c r="F36"/>
  <c r="G32"/>
  <c r="F32"/>
  <c r="E32"/>
  <c r="B10" i="3"/>
  <c r="E37" i="1" l="1"/>
  <c r="F37"/>
  <c r="G37"/>
  <c r="E41"/>
  <c r="F41"/>
  <c r="G41"/>
  <c r="E46"/>
  <c r="F46"/>
  <c r="G46"/>
  <c r="F30" l="1"/>
  <c r="G30"/>
  <c r="E30"/>
  <c r="H37" i="2" l="1"/>
  <c r="G31"/>
  <c r="F37"/>
  <c r="G15"/>
  <c r="F15"/>
  <c r="H31"/>
  <c r="F31"/>
  <c r="G20"/>
  <c r="H20"/>
  <c r="F20"/>
  <c r="H15"/>
  <c r="F60" i="1"/>
  <c r="E60"/>
  <c r="H36" i="2" l="1"/>
  <c r="G37"/>
  <c r="G36"/>
  <c r="F36"/>
  <c r="F80" i="1" l="1"/>
  <c r="F58" s="1"/>
  <c r="G14" i="2" s="1"/>
  <c r="G6" s="1"/>
  <c r="G80" i="1"/>
  <c r="E80"/>
  <c r="E58" s="1"/>
  <c r="F14" i="2" s="1"/>
  <c r="F6" s="1"/>
  <c r="F89" i="1"/>
  <c r="G89"/>
  <c r="E89"/>
  <c r="F84"/>
  <c r="G84"/>
  <c r="E84"/>
  <c r="G60"/>
  <c r="F18"/>
  <c r="G18"/>
  <c r="E18"/>
  <c r="F12"/>
  <c r="G12"/>
  <c r="E12"/>
  <c r="G58" l="1"/>
  <c r="E8"/>
  <c r="G61" i="2"/>
  <c r="F61"/>
  <c r="F29" i="1"/>
  <c r="E29"/>
  <c r="F8"/>
  <c r="G8"/>
  <c r="G29" l="1"/>
  <c r="H14" i="2"/>
  <c r="H6" s="1"/>
  <c r="E7" i="1"/>
  <c r="G7"/>
  <c r="F7"/>
  <c r="H61" i="2" l="1"/>
</calcChain>
</file>

<file path=xl/comments1.xml><?xml version="1.0" encoding="utf-8"?>
<comments xmlns="http://schemas.openxmlformats.org/spreadsheetml/2006/main">
  <authors>
    <author>Ольга</author>
  </authors>
  <commentList>
    <comment ref="E56" authorId="0">
      <text>
        <r>
          <rPr>
            <sz val="9"/>
            <color indexed="81"/>
            <rFont val="Tahoma"/>
            <charset val="1"/>
          </rPr>
          <t xml:space="preserve">кредиторка за 2020 год за газ
</t>
        </r>
      </text>
    </comment>
  </commentList>
</comments>
</file>

<file path=xl/sharedStrings.xml><?xml version="1.0" encoding="utf-8"?>
<sst xmlns="http://schemas.openxmlformats.org/spreadsheetml/2006/main" count="316" uniqueCount="208">
  <si>
    <t>Наименование показателя</t>
  </si>
  <si>
    <t>Код строки</t>
  </si>
  <si>
    <t>Сумма</t>
  </si>
  <si>
    <t>за пределами планового периода</t>
  </si>
  <si>
    <t>x</t>
  </si>
  <si>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</si>
  <si>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</si>
  <si>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</si>
  <si>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</si>
  <si>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</si>
  <si>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</si>
  <si>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</si>
  <si>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</si>
  <si>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доходы от операций с активами, всего</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</si>
  <si>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</si>
  <si>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</si>
  <si>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</si>
  <si>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</si>
  <si>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</si>
  <si>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</si>
  <si>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</si>
  <si>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</si>
  <si>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</si>
  <si>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</si>
  <si>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</si>
  <si>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</si>
  <si>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</si>
  <si>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</si>
  <si>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</si>
  <si>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</si>
  <si>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</si>
  <si>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</si>
  <si>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</si>
  <si>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</si>
  <si>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</si>
  <si>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</si>
  <si>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</si>
  <si>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</si>
  <si>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</si>
  <si>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возврат в бюджет средств субсидии</t>
  </si>
  <si>
    <t>Раздел 1. Поступления и выплаты</t>
  </si>
  <si>
    <t>N п/п</t>
  </si>
  <si>
    <t>Коды строк</t>
  </si>
  <si>
    <t>Год начала закупки</t>
  </si>
  <si>
    <t>Выплаты на закупку товаров, работ, услуг, всего &lt;11&gt;</t>
  </si>
  <si>
    <t>1.1.</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</si>
  <si>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&lt;12&gt;</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</si>
  <si>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</si>
  <si>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</si>
  <si>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</si>
  <si>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&lt;13&gt;</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</si>
  <si>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</si>
  <si>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&lt;13&gt;</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</si>
  <si>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</si>
  <si>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</si>
  <si>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</si>
  <si>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</si>
  <si>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в соответствии с Федеральным законом N 223-ФЗ &lt;14&gt;</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</si>
  <si>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</si>
  <si>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</si>
  <si>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</si>
  <si>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</si>
  <si>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</si>
  <si>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</si>
  <si>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</si>
  <si>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</si>
  <si>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</si>
  <si>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</si>
  <si>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</si>
  <si>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</si>
  <si>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</si>
  <si>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</si>
  <si>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N 223-ФЗ</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</si>
  <si>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</si>
  <si>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&lt;16&gt;</t>
  </si>
  <si>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</si>
  <si>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</si>
  <si>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</si>
  <si>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xml:space="preserve">Раздел 2. Сведения по выплатам на закупки товаров,
                             работ, услуг
</t>
  </si>
  <si>
    <t>Руководитель учреждения</t>
  </si>
  <si>
    <t xml:space="preserve">(уполномоченное лицо учреждения)  </t>
  </si>
  <si>
    <t>(должность)</t>
  </si>
  <si>
    <t>___________________</t>
  </si>
  <si>
    <t>(подпись)</t>
  </si>
  <si>
    <t>(расшифровка подписи)</t>
  </si>
  <si>
    <t>Исполнитель</t>
  </si>
  <si>
    <t>(фамилия, инициалы)</t>
  </si>
  <si>
    <t>(телефон)</t>
  </si>
  <si>
    <t>СОГЛАСОВАНО</t>
  </si>
  <si>
    <t>(наименование должности уполномоченного лица органа-учредителя)</t>
  </si>
  <si>
    <t>"___" ________________ 20___ г.</t>
  </si>
  <si>
    <t>от оказания платных услуг</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</si>
  <si>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</si>
  <si>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</si>
  <si>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Российской Федерации </t>
  </si>
  <si>
    <t>Аналитический код</t>
  </si>
  <si>
    <t>прочие поступления, всего</t>
  </si>
  <si>
    <t xml:space="preserve">расходы на закупку товаров, работ, услуг, всего </t>
  </si>
  <si>
    <t>связь, интернет</t>
  </si>
  <si>
    <t>коммунальные услуги</t>
  </si>
  <si>
    <t>работы, услуги по содержанию имущества</t>
  </si>
  <si>
    <t>прочие работы, услуги</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</si>
  <si>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</si>
  <si>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</si>
  <si>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</si>
  <si>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материальных запасов для целей капитальных вложений</t>
  </si>
  <si>
    <t>увеличение стоимости прочих оборотных запасов (материалов)</t>
  </si>
  <si>
    <t xml:space="preserve">Выплаты, уменьшающие доход, всего </t>
  </si>
  <si>
    <t xml:space="preserve">налог на прибыль </t>
  </si>
  <si>
    <t>налог на добавленную стоимость</t>
  </si>
  <si>
    <t>прочие налоги, уменьшающие доход</t>
  </si>
  <si>
    <t>Прочие выплаты, всего</t>
  </si>
  <si>
    <t>1.4.1.</t>
  </si>
  <si>
    <t xml:space="preserve">           </t>
  </si>
  <si>
    <t>Коды</t>
  </si>
  <si>
    <t>Дата</t>
  </si>
  <si>
    <t>по Сводному реестру</t>
  </si>
  <si>
    <t>глава по БК</t>
  </si>
  <si>
    <t>ИНН</t>
  </si>
  <si>
    <t>КПП</t>
  </si>
  <si>
    <t>Единица измерения: руб</t>
  </si>
  <si>
    <t>по ОКЕИ</t>
  </si>
  <si>
    <r>
      <t xml:space="preserve">Орган, осуществляющий функции и полномочия учредителя  </t>
    </r>
    <r>
      <rPr>
        <u/>
        <sz val="12"/>
        <color theme="1"/>
        <rFont val="Times New Roman"/>
        <family val="1"/>
        <charset val="204"/>
      </rPr>
      <t>Комитет по физической культуре и спорту Администрации города Димитровграда Ульяноской области</t>
    </r>
  </si>
  <si>
    <t>УТВЕРЖДАЮ</t>
  </si>
  <si>
    <t>(наименование должности уполномоченного лица)</t>
  </si>
  <si>
    <t>(наименование органа-учредителя (учреждения)</t>
  </si>
  <si>
    <t>Комитета по физической культуре и спорту Администрации города Димитровграда Ульяновской области</t>
  </si>
  <si>
    <t>(подпись)        (расшифровка подписи)</t>
  </si>
  <si>
    <t xml:space="preserve">            План финансово-хозяйственной деятельности </t>
  </si>
  <si>
    <t>транспортные расходы</t>
  </si>
  <si>
    <t>арендная плата за пользование имуществом</t>
  </si>
  <si>
    <t>увеличение стоимости основных средств</t>
  </si>
  <si>
    <t>увеличение стоимости строительных материалов</t>
  </si>
  <si>
    <t>увеличение стоимости мягкого инвентаря</t>
  </si>
  <si>
    <t>увеличение стоимости неисключительных прав на результаты интелектуальной деятельности с определенным сроком полезного использования</t>
  </si>
  <si>
    <t>услуги, работы для целей капитальных вложений</t>
  </si>
  <si>
    <t>Проверка:</t>
  </si>
  <si>
    <r>
      <t xml:space="preserve">Учреждение </t>
    </r>
    <r>
      <rPr>
        <u/>
        <sz val="12"/>
        <color theme="1"/>
        <rFont val="Times New Roman"/>
        <family val="1"/>
        <charset val="204"/>
      </rPr>
      <t>Муниципальное бюджетное учреждение Спортивная школа  города Димитровграда имени Жанны Борисовны Лобановой</t>
    </r>
  </si>
  <si>
    <t>увеличение стоимости прочих материальных запасов однократного применения</t>
  </si>
  <si>
    <t xml:space="preserve">           на 2021 г. и плановый период 2022 и 2023 годов</t>
  </si>
  <si>
    <t>на 2021 г. текущий финансовый год</t>
  </si>
  <si>
    <t>на 2022 г. первый год планового периода</t>
  </si>
  <si>
    <t>на 2023 г. второй год планового периода</t>
  </si>
  <si>
    <t>на 2021 г. (текущий финансовый год)</t>
  </si>
  <si>
    <t>на 2022 г. (первый год планового периода)</t>
  </si>
  <si>
    <t>на 2023 г. (второй год планового периода)</t>
  </si>
  <si>
    <t>Директор</t>
  </si>
  <si>
    <t>Ж.А. Кузьмина</t>
  </si>
  <si>
    <t>Гл.экономист</t>
  </si>
  <si>
    <t>Е.М.Аннина</t>
  </si>
  <si>
    <t>6-47-35</t>
  </si>
  <si>
    <t>закупку энергетических ресурсов</t>
  </si>
  <si>
    <t>в том числе</t>
  </si>
  <si>
    <t xml:space="preserve">     в том числе:</t>
  </si>
  <si>
    <t xml:space="preserve">         в том числе:                                          целевые субсидии</t>
  </si>
  <si>
    <t>Прочие доходы, всего</t>
  </si>
  <si>
    <t>Безвозмездные перечисления организациям и физическим лицам, всего</t>
  </si>
  <si>
    <t>х</t>
  </si>
  <si>
    <t>Из них:                                            гранты, предоставляемые бюджетным учреждениям</t>
  </si>
  <si>
    <t>Гранты, предоставляемые автономным учреждениям</t>
  </si>
  <si>
    <t>Код по бюджетной классификации Российской Федерации</t>
  </si>
  <si>
    <t>1.3.1.</t>
  </si>
  <si>
    <t>1.3.2.</t>
  </si>
  <si>
    <t>в том числе: в соответствии с Федеральным законом № 44-ФЗ</t>
  </si>
  <si>
    <t>26310.1</t>
  </si>
  <si>
    <t>в соответствии с Федеральным законом № 223-ФЗ</t>
  </si>
  <si>
    <t>26421.1</t>
  </si>
  <si>
    <t>26430.1</t>
  </si>
  <si>
    <t>26451.1</t>
  </si>
  <si>
    <t>от "26" февраля 2021 г.</t>
  </si>
  <si>
    <t>Управление финансов и муниципальных закупок города Димитровграда Ульяновской области</t>
  </si>
  <si>
    <t>(наименование органа, исполняющего бюджет)</t>
  </si>
  <si>
    <t>Операции организаций</t>
  </si>
  <si>
    <t>на 27.02.2021 г.</t>
  </si>
  <si>
    <t>Организация: Муниципальное бюджетное учреждение спортивная школа города Димитровграда имени Жанны Борисовны Лобановой</t>
  </si>
  <si>
    <t>Тип организации: Все организации</t>
  </si>
  <si>
    <t>Единица измерения руб.</t>
  </si>
  <si>
    <t>КВР</t>
  </si>
  <si>
    <t>КОСГУ</t>
  </si>
  <si>
    <t>Поступления - План с изменениями 2021 год</t>
  </si>
  <si>
    <t>Поступления - План с изменениями 2022 год</t>
  </si>
  <si>
    <t>Поступления - План с изменениями 2023 год</t>
  </si>
  <si>
    <t>Выплаты - План с изменениями 2021 год</t>
  </si>
  <si>
    <t>Выплаты - План с изменениями 2022 год</t>
  </si>
  <si>
    <t>Выплаты - План с изменениями 2023 год</t>
  </si>
  <si>
    <t>000</t>
  </si>
  <si>
    <t>121</t>
  </si>
  <si>
    <t>131</t>
  </si>
  <si>
    <t>152</t>
  </si>
  <si>
    <t>111</t>
  </si>
  <si>
    <t>211</t>
  </si>
  <si>
    <t>266</t>
  </si>
  <si>
    <t>119</t>
  </si>
  <si>
    <t>213</t>
  </si>
  <si>
    <t>244</t>
  </si>
  <si>
    <t>221</t>
  </si>
  <si>
    <t>223</t>
  </si>
  <si>
    <t>224</t>
  </si>
  <si>
    <t>225</t>
  </si>
  <si>
    <t>226</t>
  </si>
  <si>
    <t>346</t>
  </si>
  <si>
    <t>247</t>
  </si>
  <si>
    <t>853</t>
  </si>
  <si>
    <t>291</t>
  </si>
  <si>
    <t>292</t>
  </si>
  <si>
    <t>Итого</t>
  </si>
  <si>
    <t>Заместитель Председателя</t>
  </si>
  <si>
    <r>
      <t>И.П. Кувшинова</t>
    </r>
    <r>
      <rPr>
        <sz val="12"/>
        <color theme="1"/>
        <rFont val="Times New Roman"/>
        <family val="1"/>
        <charset val="204"/>
      </rPr>
      <t>_____</t>
    </r>
  </si>
</sst>
</file>

<file path=xl/styles.xml><?xml version="1.0" encoding="utf-8"?>
<styleSheet xmlns="http://schemas.openxmlformats.org/spreadsheetml/2006/main">
  <numFmts count="1">
    <numFmt numFmtId="164" formatCode="dd/mm/yyyy\ hh:mm"/>
  </numFmts>
  <fonts count="17">
    <font>
      <sz val="11"/>
      <color theme="1"/>
      <name val="Calibri"/>
      <family val="2"/>
      <charset val="204"/>
      <scheme val="minor"/>
    </font>
    <font>
      <b/>
      <sz val="11"/>
      <color theme="1"/>
      <name val="Calibri"/>
      <family val="2"/>
      <charset val="204"/>
      <scheme val="minor"/>
    </font>
    <font>
      <sz val="12"/>
      <color theme="1"/>
      <name val="Times New Roman"/>
      <family val="1"/>
      <charset val="204"/>
    </font>
    <font>
      <u/>
      <sz val="11"/>
      <color theme="10"/>
      <name val="Calibri"/>
      <family val="2"/>
      <charset val="204"/>
    </font>
    <font>
      <u/>
      <sz val="12"/>
      <color theme="10"/>
      <name val="Times New Roman"/>
      <family val="1"/>
      <charset val="204"/>
    </font>
    <font>
      <sz val="11"/>
      <color theme="1"/>
      <name val="Times New Roman"/>
      <family val="1"/>
      <charset val="204"/>
    </font>
    <font>
      <sz val="10"/>
      <color theme="1"/>
      <name val="Times New Roman"/>
      <family val="1"/>
      <charset val="204"/>
    </font>
    <font>
      <b/>
      <sz val="12"/>
      <color theme="1"/>
      <name val="Times New Roman"/>
      <family val="1"/>
      <charset val="204"/>
    </font>
    <font>
      <u/>
      <sz val="12"/>
      <color theme="1"/>
      <name val="Times New Roman"/>
      <family val="1"/>
      <charset val="204"/>
    </font>
    <font>
      <sz val="9"/>
      <color indexed="81"/>
      <name val="Tahoma"/>
      <charset val="1"/>
    </font>
    <font>
      <sz val="8.5"/>
      <name val="MS Sans Serif"/>
    </font>
    <font>
      <sz val="8"/>
      <name val="Arial Cyr"/>
    </font>
    <font>
      <b/>
      <sz val="11"/>
      <name val="Times New Roman"/>
    </font>
    <font>
      <b/>
      <sz val="8.5"/>
      <name val="MS Sans Serif"/>
    </font>
    <font>
      <sz val="8"/>
      <name val="Arial Narrow"/>
    </font>
    <font>
      <b/>
      <sz val="8"/>
      <name val="MS Sans Serif"/>
    </font>
    <font>
      <b/>
      <sz val="8"/>
      <name val="Arial Narrow"/>
    </font>
  </fonts>
  <fills count="2">
    <fill>
      <patternFill patternType="none"/>
    </fill>
    <fill>
      <patternFill patternType="gray125"/>
    </fill>
  </fills>
  <borders count="2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Dot">
        <color indexed="64"/>
      </top>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style="dashDot">
        <color indexed="64"/>
      </left>
      <right/>
      <top/>
      <bottom/>
      <diagonal/>
    </border>
    <border>
      <left/>
      <right style="dashDot">
        <color indexed="64"/>
      </right>
      <top/>
      <bottom/>
      <diagonal/>
    </border>
    <border>
      <left/>
      <right style="dashDot">
        <color indexed="64"/>
      </right>
      <top style="thin">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31">
    <xf numFmtId="0" fontId="0" fillId="0" borderId="0" xfId="0"/>
    <xf numFmtId="0" fontId="2" fillId="0" borderId="0" xfId="0" applyFont="1"/>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0" xfId="0" applyFont="1" applyAlignment="1">
      <alignment wrapText="1"/>
    </xf>
    <xf numFmtId="0" fontId="2" fillId="0" borderId="4" xfId="0" applyFont="1" applyBorder="1" applyAlignment="1">
      <alignment horizontal="center" vertical="top" wrapText="1"/>
    </xf>
    <xf numFmtId="0" fontId="4" fillId="0" borderId="4" xfId="1" applyFont="1" applyBorder="1" applyAlignment="1" applyProtection="1">
      <alignment vertical="top"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4" xfId="0" applyFont="1" applyBorder="1" applyAlignment="1">
      <alignment vertical="top" wrapText="1"/>
    </xf>
    <xf numFmtId="0" fontId="2" fillId="0" borderId="4" xfId="0" applyFont="1" applyBorder="1" applyAlignment="1">
      <alignment horizontal="left" vertical="top" wrapText="1" indent="2"/>
    </xf>
    <xf numFmtId="0" fontId="2" fillId="0" borderId="4" xfId="0" applyFont="1" applyBorder="1" applyAlignment="1">
      <alignment horizontal="left" vertical="top" wrapText="1" indent="4"/>
    </xf>
    <xf numFmtId="0" fontId="4" fillId="0" borderId="4" xfId="1" applyFont="1" applyBorder="1" applyAlignment="1" applyProtection="1">
      <alignment horizontal="left" vertical="top" wrapText="1" indent="2"/>
    </xf>
    <xf numFmtId="0" fontId="2" fillId="0" borderId="4" xfId="0" applyFont="1" applyBorder="1" applyAlignment="1">
      <alignment horizontal="left" vertical="top" wrapText="1" indent="6"/>
    </xf>
    <xf numFmtId="0" fontId="4" fillId="0" borderId="4" xfId="1" applyFont="1" applyBorder="1" applyAlignment="1" applyProtection="1">
      <alignment horizontal="left" vertical="top" wrapText="1" indent="4"/>
    </xf>
    <xf numFmtId="0" fontId="4" fillId="0" borderId="4" xfId="1" applyFont="1" applyBorder="1" applyAlignment="1" applyProtection="1">
      <alignment horizontal="left" vertical="top" wrapText="1" indent="6"/>
    </xf>
    <xf numFmtId="0" fontId="2" fillId="0" borderId="0" xfId="0" applyFont="1" applyAlignment="1">
      <alignment horizontal="center"/>
    </xf>
    <xf numFmtId="0" fontId="6" fillId="0" borderId="0" xfId="0" applyFont="1"/>
    <xf numFmtId="0" fontId="6" fillId="0" borderId="0" xfId="0" applyFont="1" applyAlignment="1">
      <alignment horizontal="center"/>
    </xf>
    <xf numFmtId="0" fontId="2" fillId="0" borderId="5" xfId="0" applyFont="1" applyBorder="1"/>
    <xf numFmtId="0" fontId="2" fillId="0" borderId="0" xfId="0" applyFont="1" applyBorder="1"/>
    <xf numFmtId="0" fontId="6" fillId="0" borderId="0" xfId="0" applyFont="1" applyBorder="1"/>
    <xf numFmtId="0" fontId="2" fillId="0" borderId="7" xfId="0" applyFont="1" applyBorder="1"/>
    <xf numFmtId="0" fontId="2" fillId="0" borderId="8" xfId="0" applyFont="1" applyBorder="1"/>
    <xf numFmtId="0" fontId="2" fillId="0" borderId="12" xfId="0" applyFont="1" applyBorder="1"/>
    <xf numFmtId="0" fontId="2" fillId="0" borderId="10" xfId="0" applyFont="1" applyBorder="1"/>
    <xf numFmtId="0" fontId="6" fillId="0" borderId="12" xfId="0" applyFont="1" applyBorder="1" applyAlignment="1">
      <alignment horizontal="center"/>
    </xf>
    <xf numFmtId="0" fontId="2" fillId="0" borderId="15" xfId="0" applyFont="1" applyBorder="1"/>
    <xf numFmtId="0" fontId="2" fillId="0" borderId="16" xfId="0" applyFont="1" applyBorder="1"/>
    <xf numFmtId="4" fontId="0" fillId="0" borderId="0" xfId="0" applyNumberFormat="1"/>
    <xf numFmtId="4" fontId="2" fillId="0" borderId="4" xfId="0" applyNumberFormat="1" applyFont="1" applyBorder="1" applyAlignment="1">
      <alignment horizontal="center" vertical="top" wrapText="1"/>
    </xf>
    <xf numFmtId="4" fontId="2" fillId="0" borderId="4" xfId="0" applyNumberFormat="1" applyFont="1" applyBorder="1" applyAlignment="1">
      <alignment wrapText="1"/>
    </xf>
    <xf numFmtId="4" fontId="2" fillId="0" borderId="4" xfId="0" applyNumberFormat="1" applyFont="1" applyBorder="1" applyAlignment="1">
      <alignment horizontal="center" wrapText="1"/>
    </xf>
    <xf numFmtId="0" fontId="7" fillId="0" borderId="4" xfId="0" applyFont="1" applyBorder="1" applyAlignment="1">
      <alignment vertical="top" wrapText="1"/>
    </xf>
    <xf numFmtId="0" fontId="7" fillId="0" borderId="4" xfId="0" applyFont="1" applyBorder="1" applyAlignment="1">
      <alignment horizontal="center" wrapText="1"/>
    </xf>
    <xf numFmtId="0" fontId="7" fillId="0" borderId="4" xfId="0" applyFont="1" applyBorder="1" applyAlignment="1">
      <alignment wrapText="1"/>
    </xf>
    <xf numFmtId="4" fontId="7" fillId="0" borderId="4" xfId="0" applyNumberFormat="1" applyFont="1" applyBorder="1" applyAlignment="1">
      <alignment wrapText="1"/>
    </xf>
    <xf numFmtId="0" fontId="1" fillId="0" borderId="0" xfId="0" applyFont="1"/>
    <xf numFmtId="0" fontId="2" fillId="0" borderId="18" xfId="0" applyFont="1" applyBorder="1" applyAlignment="1">
      <alignment vertical="top" wrapText="1"/>
    </xf>
    <xf numFmtId="0" fontId="2" fillId="0" borderId="18" xfId="0" applyFont="1" applyBorder="1" applyAlignment="1">
      <alignment wrapText="1"/>
    </xf>
    <xf numFmtId="4" fontId="2" fillId="0" borderId="18" xfId="0" applyNumberFormat="1" applyFont="1" applyBorder="1" applyAlignment="1">
      <alignment wrapText="1"/>
    </xf>
    <xf numFmtId="0" fontId="2" fillId="0" borderId="19" xfId="0" applyFont="1" applyBorder="1" applyAlignment="1">
      <alignment wrapText="1"/>
    </xf>
    <xf numFmtId="4" fontId="2" fillId="0" borderId="19" xfId="0" applyNumberFormat="1" applyFont="1" applyBorder="1" applyAlignment="1">
      <alignment wrapText="1"/>
    </xf>
    <xf numFmtId="0" fontId="2" fillId="0" borderId="19" xfId="0" applyFont="1" applyBorder="1" applyAlignment="1">
      <alignment horizontal="left" vertical="top" wrapText="1" indent="4"/>
    </xf>
    <xf numFmtId="0" fontId="2" fillId="0" borderId="19" xfId="0" applyFont="1" applyBorder="1" applyAlignment="1">
      <alignment horizontal="center" wrapText="1"/>
    </xf>
    <xf numFmtId="4" fontId="2" fillId="0" borderId="0" xfId="0" applyNumberFormat="1" applyFont="1"/>
    <xf numFmtId="4" fontId="2" fillId="0" borderId="7" xfId="0" applyNumberFormat="1" applyFont="1" applyBorder="1"/>
    <xf numFmtId="4" fontId="2" fillId="0" borderId="9" xfId="0" applyNumberFormat="1" applyFont="1" applyBorder="1"/>
    <xf numFmtId="4" fontId="2" fillId="0" borderId="0" xfId="0" applyNumberFormat="1" applyFont="1" applyBorder="1"/>
    <xf numFmtId="4" fontId="2" fillId="0" borderId="13" xfId="0" applyNumberFormat="1" applyFont="1" applyBorder="1"/>
    <xf numFmtId="4" fontId="2" fillId="0" borderId="5" xfId="0" applyNumberFormat="1" applyFont="1" applyBorder="1"/>
    <xf numFmtId="4" fontId="2" fillId="0" borderId="11" xfId="0" applyNumberFormat="1" applyFont="1" applyBorder="1"/>
    <xf numFmtId="4" fontId="6" fillId="0" borderId="0" xfId="0" applyNumberFormat="1" applyFont="1"/>
    <xf numFmtId="4" fontId="2" fillId="0" borderId="16" xfId="0" applyNumberFormat="1" applyFont="1" applyBorder="1"/>
    <xf numFmtId="4" fontId="2" fillId="0" borderId="17" xfId="0" applyNumberFormat="1" applyFont="1" applyBorder="1"/>
    <xf numFmtId="0" fontId="2" fillId="0" borderId="0" xfId="0" applyFont="1" applyAlignment="1">
      <alignment horizontal="justify"/>
    </xf>
    <xf numFmtId="0" fontId="2" fillId="0" borderId="0" xfId="0" applyFont="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right" vertical="top" wrapText="1"/>
    </xf>
    <xf numFmtId="0" fontId="2" fillId="0" borderId="0" xfId="0" applyFont="1" applyAlignment="1">
      <alignment horizontal="right"/>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3" fontId="2" fillId="0" borderId="4" xfId="0" applyNumberFormat="1" applyFont="1" applyBorder="1" applyAlignment="1">
      <alignment horizontal="center" vertical="top" wrapText="1"/>
    </xf>
    <xf numFmtId="4" fontId="2" fillId="0" borderId="4" xfId="0" applyNumberFormat="1" applyFont="1" applyBorder="1" applyAlignment="1">
      <alignment wrapText="1"/>
    </xf>
    <xf numFmtId="0" fontId="2" fillId="0" borderId="5" xfId="0" applyFont="1" applyBorder="1" applyAlignment="1"/>
    <xf numFmtId="0" fontId="6" fillId="0" borderId="0" xfId="0" applyFont="1" applyAlignment="1">
      <alignment horizontal="center"/>
    </xf>
    <xf numFmtId="4" fontId="2" fillId="0" borderId="4" xfId="0" applyNumberFormat="1"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vertical="top" wrapText="1"/>
    </xf>
    <xf numFmtId="0" fontId="8" fillId="0" borderId="0" xfId="0" applyFont="1" applyAlignment="1">
      <alignment horizontal="center"/>
    </xf>
    <xf numFmtId="14" fontId="2" fillId="0" borderId="4" xfId="0" applyNumberFormat="1" applyFont="1" applyBorder="1" applyAlignment="1">
      <alignment horizontal="center" wrapText="1"/>
    </xf>
    <xf numFmtId="4" fontId="2" fillId="0" borderId="4" xfId="0" applyNumberFormat="1" applyFont="1" applyBorder="1" applyAlignment="1">
      <alignment wrapText="1"/>
    </xf>
    <xf numFmtId="0" fontId="2" fillId="0" borderId="4" xfId="0" applyFont="1" applyBorder="1" applyAlignment="1">
      <alignment horizontal="left" vertical="top" wrapText="1"/>
    </xf>
    <xf numFmtId="0" fontId="2" fillId="0" borderId="0" xfId="0" applyFont="1" applyBorder="1" applyAlignment="1">
      <alignment horizontal="center"/>
    </xf>
    <xf numFmtId="14" fontId="2" fillId="0" borderId="2" xfId="0" applyNumberFormat="1" applyFont="1" applyBorder="1" applyAlignment="1">
      <alignment horizontal="right" vertical="top" wrapText="1"/>
    </xf>
    <xf numFmtId="0" fontId="10" fillId="0" borderId="5" xfId="0" applyFont="1" applyBorder="1" applyAlignment="1" applyProtection="1"/>
    <xf numFmtId="0" fontId="10" fillId="0" borderId="0" xfId="0" applyFont="1" applyBorder="1" applyAlignment="1" applyProtection="1"/>
    <xf numFmtId="0" fontId="11" fillId="0" borderId="0" xfId="0" applyFont="1" applyBorder="1" applyAlignment="1" applyProtection="1"/>
    <xf numFmtId="0" fontId="12" fillId="0" borderId="0" xfId="0" applyFont="1" applyBorder="1" applyAlignment="1" applyProtection="1">
      <alignment horizontal="left"/>
    </xf>
    <xf numFmtId="0" fontId="12" fillId="0" borderId="0" xfId="0" applyFont="1" applyBorder="1" applyAlignment="1" applyProtection="1">
      <alignment horizontal="center"/>
    </xf>
    <xf numFmtId="164" fontId="12" fillId="0" borderId="0" xfId="0" applyNumberFormat="1" applyFont="1" applyBorder="1" applyAlignment="1" applyProtection="1">
      <alignment horizontal="center"/>
    </xf>
    <xf numFmtId="49" fontId="13" fillId="0" borderId="4" xfId="0" applyNumberFormat="1" applyFont="1" applyBorder="1" applyAlignment="1" applyProtection="1">
      <alignment horizontal="center" vertical="center" wrapText="1"/>
    </xf>
    <xf numFmtId="49" fontId="14" fillId="0" borderId="20" xfId="0" applyNumberFormat="1" applyFont="1" applyBorder="1" applyAlignment="1" applyProtection="1">
      <alignment horizontal="center" vertical="center" wrapText="1"/>
    </xf>
    <xf numFmtId="4" fontId="14" fillId="0" borderId="20" xfId="0" applyNumberFormat="1" applyFont="1" applyBorder="1" applyAlignment="1" applyProtection="1">
      <alignment horizontal="right" vertical="center" wrapText="1"/>
    </xf>
    <xf numFmtId="49" fontId="15" fillId="0" borderId="21" xfId="0" applyNumberFormat="1" applyFont="1" applyBorder="1" applyAlignment="1" applyProtection="1">
      <alignment horizontal="center"/>
    </xf>
    <xf numFmtId="49" fontId="16" fillId="0" borderId="22" xfId="0" applyNumberFormat="1" applyFont="1" applyBorder="1" applyAlignment="1" applyProtection="1">
      <alignment horizontal="center"/>
    </xf>
    <xf numFmtId="4" fontId="16" fillId="0" borderId="22" xfId="0" applyNumberFormat="1" applyFont="1" applyBorder="1" applyAlignment="1" applyProtection="1">
      <alignment horizontal="right"/>
    </xf>
    <xf numFmtId="0" fontId="2" fillId="0" borderId="0" xfId="0" applyFont="1" applyAlignment="1">
      <alignment horizontal="center"/>
    </xf>
    <xf numFmtId="0" fontId="2" fillId="0" borderId="0" xfId="0" applyFont="1" applyAlignment="1">
      <alignment horizontal="left"/>
    </xf>
    <xf numFmtId="0" fontId="2" fillId="0" borderId="5" xfId="0" applyFont="1" applyBorder="1" applyAlignment="1">
      <alignment horizontal="left"/>
    </xf>
    <xf numFmtId="0" fontId="6" fillId="0" borderId="0" xfId="0" applyFont="1" applyAlignment="1">
      <alignment horizontal="center"/>
    </xf>
    <xf numFmtId="0" fontId="2" fillId="0" borderId="5"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horizontal="left"/>
    </xf>
    <xf numFmtId="4" fontId="2" fillId="0" borderId="4" xfId="0" applyNumberFormat="1"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5" fillId="0" borderId="0" xfId="0" applyFont="1" applyAlignment="1">
      <alignment horizontal="center"/>
    </xf>
    <xf numFmtId="0" fontId="2" fillId="0" borderId="4" xfId="0" applyFont="1" applyBorder="1" applyAlignment="1">
      <alignment horizontal="center" vertical="top" wrapText="1"/>
    </xf>
    <xf numFmtId="4" fontId="2" fillId="0" borderId="4" xfId="0" applyNumberFormat="1" applyFont="1" applyBorder="1" applyAlignment="1">
      <alignment horizontal="center" vertical="top"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10" xfId="0" applyFont="1" applyBorder="1" applyAlignment="1">
      <alignment horizontal="center"/>
    </xf>
    <xf numFmtId="0" fontId="2" fillId="0" borderId="5" xfId="0" applyFont="1" applyBorder="1" applyAlignment="1">
      <alignment horizontal="center"/>
    </xf>
    <xf numFmtId="0" fontId="2" fillId="0" borderId="11"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center"/>
    </xf>
    <xf numFmtId="0" fontId="6" fillId="0" borderId="6" xfId="0" applyFont="1" applyBorder="1" applyAlignment="1">
      <alignment horizontal="center"/>
    </xf>
    <xf numFmtId="0" fontId="6" fillId="0" borderId="14" xfId="0" applyFont="1" applyBorder="1" applyAlignment="1">
      <alignment horizontal="center"/>
    </xf>
    <xf numFmtId="0" fontId="8" fillId="0" borderId="0" xfId="0" applyFont="1" applyAlignment="1">
      <alignment horizontal="center"/>
    </xf>
    <xf numFmtId="4" fontId="8" fillId="0" borderId="0" xfId="0" applyNumberFormat="1" applyFont="1" applyAlignment="1">
      <alignment horizontal="center"/>
    </xf>
    <xf numFmtId="4" fontId="6" fillId="0" borderId="0" xfId="0" applyNumberFormat="1" applyFont="1" applyAlignment="1">
      <alignment horizontal="center"/>
    </xf>
    <xf numFmtId="0" fontId="2" fillId="0" borderId="0" xfId="0" applyFont="1" applyAlignment="1">
      <alignment horizontal="center" wrapText="1"/>
    </xf>
    <xf numFmtId="4" fontId="2" fillId="0" borderId="0" xfId="0" applyNumberFormat="1" applyFont="1" applyAlignment="1">
      <alignment horizontal="center"/>
    </xf>
    <xf numFmtId="14" fontId="2" fillId="0" borderId="4" xfId="0" applyNumberFormat="1" applyFont="1" applyBorder="1" applyAlignment="1">
      <alignment horizontal="center"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10" fillId="0" borderId="0" xfId="0" applyFont="1" applyBorder="1" applyAlignment="1" applyProtection="1">
      <alignment wrapText="1"/>
    </xf>
    <xf numFmtId="0" fontId="0" fillId="0" borderId="0" xfId="0" applyFont="1" applyBorder="1" applyAlignment="1" applyProtection="1">
      <alignment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38"/>
  <sheetViews>
    <sheetView zoomScale="75" zoomScaleNormal="75" workbookViewId="0">
      <selection activeCell="B8" sqref="B8:C8"/>
    </sheetView>
  </sheetViews>
  <sheetFormatPr defaultRowHeight="15.75"/>
  <cols>
    <col min="1" max="1" width="56.28515625" style="1" customWidth="1"/>
    <col min="2" max="2" width="31.85546875" style="1" customWidth="1"/>
    <col min="3" max="3" width="25.140625" style="1" customWidth="1"/>
    <col min="4" max="16384" width="9.140625" style="1"/>
  </cols>
  <sheetData>
    <row r="1" spans="1:3">
      <c r="A1" s="55"/>
    </row>
    <row r="2" spans="1:3">
      <c r="B2" s="98" t="s">
        <v>123</v>
      </c>
      <c r="C2" s="98"/>
    </row>
    <row r="3" spans="1:3">
      <c r="B3" s="99" t="s">
        <v>206</v>
      </c>
      <c r="C3" s="99"/>
    </row>
    <row r="4" spans="1:3" s="17" customFormat="1" ht="12.75">
      <c r="B4" s="100" t="s">
        <v>124</v>
      </c>
      <c r="C4" s="100"/>
    </row>
    <row r="5" spans="1:3" ht="48.75" customHeight="1">
      <c r="B5" s="101" t="s">
        <v>126</v>
      </c>
      <c r="C5" s="101"/>
    </row>
    <row r="6" spans="1:3" s="17" customFormat="1" ht="12.75">
      <c r="B6" s="102" t="s">
        <v>125</v>
      </c>
      <c r="C6" s="102"/>
    </row>
    <row r="7" spans="1:3">
      <c r="B7" s="98" t="s">
        <v>207</v>
      </c>
      <c r="C7" s="98"/>
    </row>
    <row r="8" spans="1:3" s="17" customFormat="1" ht="12.75">
      <c r="B8" s="103" t="s">
        <v>127</v>
      </c>
      <c r="C8" s="103"/>
    </row>
    <row r="9" spans="1:3">
      <c r="C9" s="55"/>
    </row>
    <row r="10" spans="1:3">
      <c r="B10" s="98" t="str">
        <f>A31</f>
        <v>от "26" февраля 2021 г.</v>
      </c>
      <c r="C10" s="98"/>
    </row>
    <row r="11" spans="1:3">
      <c r="A11" s="55"/>
    </row>
    <row r="12" spans="1:3">
      <c r="A12" s="55" t="s">
        <v>113</v>
      </c>
    </row>
    <row r="13" spans="1:3">
      <c r="A13" s="55"/>
    </row>
    <row r="14" spans="1:3">
      <c r="A14" s="55"/>
    </row>
    <row r="15" spans="1:3">
      <c r="A15" s="55"/>
    </row>
    <row r="16" spans="1:3">
      <c r="A16" s="55"/>
    </row>
    <row r="17" spans="1:3">
      <c r="A17" s="55"/>
    </row>
    <row r="18" spans="1:3">
      <c r="A18" s="55"/>
    </row>
    <row r="19" spans="1:3">
      <c r="A19" s="55"/>
    </row>
    <row r="20" spans="1:3">
      <c r="A20" s="55"/>
    </row>
    <row r="21" spans="1:3">
      <c r="A21" s="55"/>
    </row>
    <row r="22" spans="1:3">
      <c r="A22" s="55"/>
    </row>
    <row r="23" spans="1:3">
      <c r="A23" s="55"/>
    </row>
    <row r="24" spans="1:3">
      <c r="A24" s="55"/>
    </row>
    <row r="25" spans="1:3">
      <c r="A25" s="55"/>
    </row>
    <row r="26" spans="1:3">
      <c r="A26" s="60"/>
    </row>
    <row r="27" spans="1:3">
      <c r="A27" s="97" t="s">
        <v>128</v>
      </c>
      <c r="B27" s="97"/>
      <c r="C27" s="97"/>
    </row>
    <row r="28" spans="1:3">
      <c r="A28" s="97" t="s">
        <v>139</v>
      </c>
      <c r="B28" s="97"/>
      <c r="C28" s="97"/>
    </row>
    <row r="29" spans="1:3" ht="16.5" thickBot="1">
      <c r="A29" s="55"/>
    </row>
    <row r="30" spans="1:3" ht="16.5" thickBot="1">
      <c r="A30" s="56"/>
      <c r="B30" s="57"/>
      <c r="C30" s="58" t="s">
        <v>114</v>
      </c>
    </row>
    <row r="31" spans="1:3" ht="16.5" thickBot="1">
      <c r="A31" s="16" t="s">
        <v>169</v>
      </c>
      <c r="B31" s="59" t="s">
        <v>115</v>
      </c>
      <c r="C31" s="84">
        <v>44253</v>
      </c>
    </row>
    <row r="32" spans="1:3" ht="63.75" thickBot="1">
      <c r="A32" s="4" t="s">
        <v>122</v>
      </c>
      <c r="B32" s="59" t="s">
        <v>116</v>
      </c>
      <c r="C32" s="3"/>
    </row>
    <row r="33" spans="1:3" ht="16.5" thickBot="1">
      <c r="A33" s="4"/>
      <c r="B33" s="59" t="s">
        <v>117</v>
      </c>
      <c r="C33" s="3"/>
    </row>
    <row r="34" spans="1:3" ht="16.5" thickBot="1">
      <c r="A34" s="56"/>
      <c r="B34" s="59" t="s">
        <v>116</v>
      </c>
      <c r="C34" s="3"/>
    </row>
    <row r="35" spans="1:3" ht="16.5" thickBot="1">
      <c r="A35" s="56"/>
      <c r="B35" s="59" t="s">
        <v>118</v>
      </c>
      <c r="C35" s="3">
        <v>7302030413</v>
      </c>
    </row>
    <row r="36" spans="1:3" ht="48" thickBot="1">
      <c r="A36" s="56" t="s">
        <v>137</v>
      </c>
      <c r="B36" s="59" t="s">
        <v>119</v>
      </c>
      <c r="C36" s="3">
        <v>730201001</v>
      </c>
    </row>
    <row r="37" spans="1:3" ht="16.5" thickBot="1">
      <c r="A37" s="56" t="s">
        <v>120</v>
      </c>
      <c r="B37" s="59" t="s">
        <v>121</v>
      </c>
      <c r="C37" s="2">
        <v>383</v>
      </c>
    </row>
    <row r="38" spans="1:3">
      <c r="A38" s="55"/>
    </row>
  </sheetData>
  <mergeCells count="10">
    <mergeCell ref="A27:C27"/>
    <mergeCell ref="A28:C28"/>
    <mergeCell ref="B2:C2"/>
    <mergeCell ref="B3:C3"/>
    <mergeCell ref="B4:C4"/>
    <mergeCell ref="B5:C5"/>
    <mergeCell ref="B6:C6"/>
    <mergeCell ref="B7:C7"/>
    <mergeCell ref="B8:C8"/>
    <mergeCell ref="B10:C10"/>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75" zoomScaleNormal="75" workbookViewId="0">
      <pane xSplit="2" ySplit="4" topLeftCell="C25" activePane="bottomRight" state="frozen"/>
      <selection pane="topRight" activeCell="C1" sqref="C1"/>
      <selection pane="bottomLeft" activeCell="A5" sqref="A5"/>
      <selection pane="bottomRight" activeCell="E56" activeCellId="1" sqref="E79 E56"/>
    </sheetView>
  </sheetViews>
  <sheetFormatPr defaultRowHeight="15"/>
  <cols>
    <col min="1" max="1" width="33.140625" customWidth="1"/>
    <col min="3" max="3" width="16.85546875" customWidth="1"/>
    <col min="4" max="4" width="18.28515625" customWidth="1"/>
    <col min="5" max="7" width="15.140625" style="29" bestFit="1" customWidth="1"/>
    <col min="8" max="8" width="13.5703125" style="29" customWidth="1"/>
  </cols>
  <sheetData>
    <row r="1" spans="1:8">
      <c r="A1" s="108" t="s">
        <v>40</v>
      </c>
      <c r="B1" s="108"/>
      <c r="C1" s="108"/>
      <c r="D1" s="108"/>
      <c r="E1" s="108"/>
      <c r="F1" s="108"/>
      <c r="G1" s="108"/>
      <c r="H1" s="108"/>
    </row>
    <row r="3" spans="1:8" ht="15.75">
      <c r="A3" s="109" t="s">
        <v>0</v>
      </c>
      <c r="B3" s="109" t="s">
        <v>1</v>
      </c>
      <c r="C3" s="109" t="s">
        <v>94</v>
      </c>
      <c r="D3" s="109" t="s">
        <v>95</v>
      </c>
      <c r="E3" s="110" t="s">
        <v>2</v>
      </c>
      <c r="F3" s="110"/>
      <c r="G3" s="110"/>
      <c r="H3" s="110"/>
    </row>
    <row r="4" spans="1:8" ht="63">
      <c r="A4" s="109"/>
      <c r="B4" s="109"/>
      <c r="C4" s="109"/>
      <c r="D4" s="109"/>
      <c r="E4" s="30" t="s">
        <v>140</v>
      </c>
      <c r="F4" s="30" t="s">
        <v>141</v>
      </c>
      <c r="G4" s="30" t="s">
        <v>142</v>
      </c>
      <c r="H4" s="30" t="s">
        <v>3</v>
      </c>
    </row>
    <row r="5" spans="1:8" ht="15.75">
      <c r="A5" s="5">
        <v>1</v>
      </c>
      <c r="B5" s="5">
        <v>2</v>
      </c>
      <c r="C5" s="5">
        <v>3</v>
      </c>
      <c r="D5" s="5">
        <v>4</v>
      </c>
      <c r="E5" s="70">
        <v>5</v>
      </c>
      <c r="F5" s="70">
        <v>6</v>
      </c>
      <c r="G5" s="70">
        <v>7</v>
      </c>
      <c r="H5" s="70">
        <v>8</v>
      </c>
    </row>
    <row r="6" spans="1:8" ht="31.5">
      <c r="A6" s="10" t="s">
        <v>92</v>
      </c>
      <c r="B6" s="7">
        <v>1</v>
      </c>
      <c r="C6" s="7" t="s">
        <v>4</v>
      </c>
      <c r="D6" s="7" t="s">
        <v>4</v>
      </c>
      <c r="E6" s="31">
        <v>112350.44</v>
      </c>
      <c r="F6" s="31"/>
      <c r="G6" s="31"/>
      <c r="H6" s="31"/>
    </row>
    <row r="7" spans="1:8" ht="31.5">
      <c r="A7" s="10" t="s">
        <v>93</v>
      </c>
      <c r="B7" s="7">
        <v>2</v>
      </c>
      <c r="C7" s="7" t="s">
        <v>4</v>
      </c>
      <c r="D7" s="7" t="s">
        <v>4</v>
      </c>
      <c r="E7" s="31">
        <f>E6+E8-E29</f>
        <v>0</v>
      </c>
      <c r="F7" s="31">
        <f>F6+F8-F29</f>
        <v>0</v>
      </c>
      <c r="G7" s="31">
        <f>G6+G8-G29</f>
        <v>0</v>
      </c>
      <c r="H7" s="31"/>
    </row>
    <row r="8" spans="1:8" s="37" customFormat="1" ht="15.75">
      <c r="A8" s="33" t="s">
        <v>5</v>
      </c>
      <c r="B8" s="34">
        <v>1000</v>
      </c>
      <c r="C8" s="35"/>
      <c r="D8" s="35"/>
      <c r="E8" s="36">
        <f>E9+E12+E18</f>
        <v>20253277.609999999</v>
      </c>
      <c r="F8" s="36">
        <f>F9+F12+F16+F18+F19+F22</f>
        <v>21604228.09</v>
      </c>
      <c r="G8" s="36">
        <f>G9+G12+G16+G18+G19+G22</f>
        <v>21622992.09</v>
      </c>
      <c r="H8" s="36"/>
    </row>
    <row r="9" spans="1:8" ht="15.75">
      <c r="A9" s="10" t="s">
        <v>6</v>
      </c>
      <c r="B9" s="105">
        <v>1100</v>
      </c>
      <c r="C9" s="105">
        <v>120</v>
      </c>
      <c r="D9" s="106"/>
      <c r="E9" s="107">
        <f>E11</f>
        <v>866319</v>
      </c>
      <c r="F9" s="107">
        <f>F11</f>
        <v>866319</v>
      </c>
      <c r="G9" s="107">
        <f>G11</f>
        <v>866319</v>
      </c>
      <c r="H9" s="107"/>
    </row>
    <row r="10" spans="1:8" ht="31.5">
      <c r="A10" s="10" t="s">
        <v>7</v>
      </c>
      <c r="B10" s="105"/>
      <c r="C10" s="105"/>
      <c r="D10" s="106"/>
      <c r="E10" s="107"/>
      <c r="F10" s="107"/>
      <c r="G10" s="107"/>
      <c r="H10" s="107"/>
    </row>
    <row r="11" spans="1:8" ht="15.75">
      <c r="A11" s="10" t="s">
        <v>152</v>
      </c>
      <c r="B11" s="75">
        <v>1110</v>
      </c>
      <c r="C11" s="75">
        <v>120</v>
      </c>
      <c r="D11" s="76">
        <v>121</v>
      </c>
      <c r="E11" s="77">
        <v>866319</v>
      </c>
      <c r="F11" s="77">
        <v>866319</v>
      </c>
      <c r="G11" s="77">
        <v>866319</v>
      </c>
      <c r="H11" s="77"/>
    </row>
    <row r="12" spans="1:8" ht="47.25">
      <c r="A12" s="10" t="s">
        <v>8</v>
      </c>
      <c r="B12" s="7">
        <v>1200</v>
      </c>
      <c r="C12" s="7">
        <v>130</v>
      </c>
      <c r="D12" s="8"/>
      <c r="E12" s="31">
        <f>SUM(E13:E15)</f>
        <v>19209485.280000001</v>
      </c>
      <c r="F12" s="31">
        <f>SUM(F13:F15)</f>
        <v>20737909.09</v>
      </c>
      <c r="G12" s="31">
        <f>SUM(G13:G15)</f>
        <v>20756673.09</v>
      </c>
      <c r="H12" s="31"/>
    </row>
    <row r="13" spans="1:8" ht="15.75">
      <c r="A13" s="11" t="s">
        <v>6</v>
      </c>
      <c r="B13" s="105">
        <v>1210</v>
      </c>
      <c r="C13" s="105">
        <v>130</v>
      </c>
      <c r="D13" s="106">
        <v>131</v>
      </c>
      <c r="E13" s="107">
        <v>18756845.280000001</v>
      </c>
      <c r="F13" s="107">
        <v>20267181.09</v>
      </c>
      <c r="G13" s="107">
        <v>20267181.09</v>
      </c>
      <c r="H13" s="107"/>
    </row>
    <row r="14" spans="1:8" ht="126">
      <c r="A14" s="11" t="s">
        <v>9</v>
      </c>
      <c r="B14" s="105"/>
      <c r="C14" s="105"/>
      <c r="D14" s="106"/>
      <c r="E14" s="107"/>
      <c r="F14" s="107"/>
      <c r="G14" s="107"/>
      <c r="H14" s="107"/>
    </row>
    <row r="15" spans="1:8" ht="15.75">
      <c r="A15" s="11" t="s">
        <v>91</v>
      </c>
      <c r="B15" s="7">
        <v>1220</v>
      </c>
      <c r="C15" s="7">
        <v>130</v>
      </c>
      <c r="D15" s="8">
        <v>131</v>
      </c>
      <c r="E15" s="31">
        <v>452640</v>
      </c>
      <c r="F15" s="31">
        <v>470728</v>
      </c>
      <c r="G15" s="31">
        <v>489492</v>
      </c>
      <c r="H15" s="31"/>
    </row>
    <row r="16" spans="1:8" ht="47.25">
      <c r="A16" s="10" t="s">
        <v>10</v>
      </c>
      <c r="B16" s="7">
        <v>1300</v>
      </c>
      <c r="C16" s="7">
        <v>140</v>
      </c>
      <c r="D16" s="8"/>
      <c r="E16" s="31"/>
      <c r="F16" s="31"/>
      <c r="G16" s="31"/>
      <c r="H16" s="31"/>
    </row>
    <row r="17" spans="1:8" ht="15.75">
      <c r="A17" s="10" t="s">
        <v>153</v>
      </c>
      <c r="B17" s="75">
        <v>1310</v>
      </c>
      <c r="C17" s="75">
        <v>140</v>
      </c>
      <c r="D17" s="76"/>
      <c r="E17" s="77"/>
      <c r="F17" s="77"/>
      <c r="G17" s="77"/>
      <c r="H17" s="77"/>
    </row>
    <row r="18" spans="1:8" ht="31.5">
      <c r="A18" s="10" t="s">
        <v>11</v>
      </c>
      <c r="B18" s="7">
        <v>1400</v>
      </c>
      <c r="C18" s="7">
        <v>150</v>
      </c>
      <c r="D18" s="8"/>
      <c r="E18" s="31">
        <f>E19</f>
        <v>177473.33</v>
      </c>
      <c r="F18" s="77">
        <f t="shared" ref="F18:G18" si="0">F19</f>
        <v>0</v>
      </c>
      <c r="G18" s="77">
        <f t="shared" si="0"/>
        <v>0</v>
      </c>
      <c r="H18" s="31"/>
    </row>
    <row r="19" spans="1:8" ht="31.5">
      <c r="A19" s="82" t="s">
        <v>154</v>
      </c>
      <c r="B19" s="7">
        <v>1410</v>
      </c>
      <c r="C19" s="7">
        <v>150</v>
      </c>
      <c r="D19" s="8">
        <v>152</v>
      </c>
      <c r="E19" s="31">
        <v>177473.33</v>
      </c>
      <c r="F19" s="31">
        <v>0</v>
      </c>
      <c r="G19" s="31">
        <v>0</v>
      </c>
      <c r="H19" s="31"/>
    </row>
    <row r="20" spans="1:8" ht="31.5" customHeight="1">
      <c r="A20" s="11" t="s">
        <v>12</v>
      </c>
      <c r="B20" s="75">
        <v>1420</v>
      </c>
      <c r="C20" s="75">
        <v>150</v>
      </c>
      <c r="D20" s="76"/>
      <c r="E20" s="77"/>
      <c r="F20" s="77"/>
      <c r="G20" s="77"/>
      <c r="H20" s="77"/>
    </row>
    <row r="21" spans="1:8" ht="15.75">
      <c r="A21" s="11" t="s">
        <v>155</v>
      </c>
      <c r="B21" s="7">
        <v>1500</v>
      </c>
      <c r="C21" s="7">
        <v>180</v>
      </c>
      <c r="D21" s="8"/>
      <c r="E21" s="31"/>
      <c r="F21" s="31"/>
      <c r="G21" s="31"/>
      <c r="H21" s="31"/>
    </row>
    <row r="22" spans="1:8" ht="15.75">
      <c r="A22" s="10" t="s">
        <v>6</v>
      </c>
      <c r="B22" s="7"/>
      <c r="C22" s="8"/>
      <c r="D22" s="8"/>
      <c r="E22" s="31"/>
      <c r="F22" s="31"/>
      <c r="G22" s="31"/>
      <c r="H22" s="31"/>
    </row>
    <row r="23" spans="1:8" ht="31.5">
      <c r="A23" s="10" t="s">
        <v>13</v>
      </c>
      <c r="B23" s="75">
        <v>1900</v>
      </c>
      <c r="C23" s="76"/>
      <c r="D23" s="76"/>
      <c r="E23" s="77"/>
      <c r="F23" s="77"/>
      <c r="G23" s="77"/>
      <c r="H23" s="77"/>
    </row>
    <row r="24" spans="1:8" ht="15.75">
      <c r="A24" s="10" t="s">
        <v>6</v>
      </c>
      <c r="B24" s="75"/>
      <c r="C24" s="76"/>
      <c r="D24" s="76"/>
      <c r="E24" s="77"/>
      <c r="F24" s="77"/>
      <c r="G24" s="77"/>
      <c r="H24" s="77"/>
    </row>
    <row r="25" spans="1:8" ht="15.75">
      <c r="A25" s="10"/>
      <c r="B25" s="75"/>
      <c r="C25" s="76"/>
      <c r="D25" s="76"/>
      <c r="E25" s="77"/>
      <c r="F25" s="77"/>
      <c r="G25" s="77"/>
      <c r="H25" s="77"/>
    </row>
    <row r="26" spans="1:8" ht="15.75">
      <c r="A26" s="10" t="s">
        <v>96</v>
      </c>
      <c r="B26" s="7">
        <v>1980</v>
      </c>
      <c r="C26" s="7" t="s">
        <v>4</v>
      </c>
      <c r="D26" s="8"/>
      <c r="E26" s="31"/>
      <c r="F26" s="31"/>
      <c r="G26" s="31"/>
      <c r="H26" s="31"/>
    </row>
    <row r="27" spans="1:8" ht="15.75">
      <c r="A27" s="11" t="s">
        <v>14</v>
      </c>
      <c r="B27" s="105">
        <v>1981</v>
      </c>
      <c r="C27" s="105">
        <v>510</v>
      </c>
      <c r="D27" s="106"/>
      <c r="E27" s="107"/>
      <c r="F27" s="107"/>
      <c r="G27" s="107"/>
      <c r="H27" s="104" t="s">
        <v>4</v>
      </c>
    </row>
    <row r="28" spans="1:8" ht="78.75">
      <c r="A28" s="11" t="s">
        <v>15</v>
      </c>
      <c r="B28" s="105"/>
      <c r="C28" s="105"/>
      <c r="D28" s="106"/>
      <c r="E28" s="107"/>
      <c r="F28" s="107"/>
      <c r="G28" s="107"/>
      <c r="H28" s="104"/>
    </row>
    <row r="29" spans="1:8" s="37" customFormat="1" ht="15.75">
      <c r="A29" s="33" t="s">
        <v>16</v>
      </c>
      <c r="B29" s="34">
        <v>2000</v>
      </c>
      <c r="C29" s="34" t="s">
        <v>4</v>
      </c>
      <c r="D29" s="35"/>
      <c r="E29" s="36">
        <f>E30+E41+E46+E54+E58</f>
        <v>20365628.050000001</v>
      </c>
      <c r="F29" s="36">
        <f>F30+F41+F46+F54+F58</f>
        <v>21604228.09</v>
      </c>
      <c r="G29" s="36">
        <f>G30+G41+G46+G54+G58</f>
        <v>21622992.09</v>
      </c>
      <c r="H29" s="36"/>
    </row>
    <row r="30" spans="1:8" ht="15.75">
      <c r="A30" s="10" t="s">
        <v>6</v>
      </c>
      <c r="B30" s="105">
        <v>2100</v>
      </c>
      <c r="C30" s="105" t="s">
        <v>4</v>
      </c>
      <c r="D30" s="106"/>
      <c r="E30" s="107">
        <f>SUM(E32:E36)</f>
        <v>17852907.949999999</v>
      </c>
      <c r="F30" s="107">
        <f t="shared" ref="F30:G30" si="1">SUM(F32:F36)</f>
        <v>19110543.010000002</v>
      </c>
      <c r="G30" s="107">
        <f t="shared" si="1"/>
        <v>19042386.82</v>
      </c>
      <c r="H30" s="104" t="s">
        <v>4</v>
      </c>
    </row>
    <row r="31" spans="1:8" ht="15.75">
      <c r="A31" s="10" t="s">
        <v>17</v>
      </c>
      <c r="B31" s="105"/>
      <c r="C31" s="105"/>
      <c r="D31" s="106"/>
      <c r="E31" s="107"/>
      <c r="F31" s="107"/>
      <c r="G31" s="107"/>
      <c r="H31" s="104"/>
    </row>
    <row r="32" spans="1:8" ht="15.75">
      <c r="A32" s="11" t="s">
        <v>6</v>
      </c>
      <c r="B32" s="105">
        <v>2110</v>
      </c>
      <c r="C32" s="105">
        <v>111</v>
      </c>
      <c r="D32" s="106"/>
      <c r="E32" s="107">
        <f>13477153.26+350817.52+15000</f>
        <v>13842970.779999999</v>
      </c>
      <c r="F32" s="107">
        <f>14562105.01+567551.55+46879</f>
        <v>15176535.560000001</v>
      </c>
      <c r="G32" s="107">
        <f>14562105.01+515204.25+46879</f>
        <v>15124188.26</v>
      </c>
      <c r="H32" s="104" t="s">
        <v>4</v>
      </c>
    </row>
    <row r="33" spans="1:8" ht="15.75">
      <c r="A33" s="11" t="s">
        <v>18</v>
      </c>
      <c r="B33" s="105"/>
      <c r="C33" s="105"/>
      <c r="D33" s="106"/>
      <c r="E33" s="107"/>
      <c r="F33" s="107"/>
      <c r="G33" s="107"/>
      <c r="H33" s="104"/>
    </row>
    <row r="34" spans="1:8" ht="63">
      <c r="A34" s="11" t="s">
        <v>19</v>
      </c>
      <c r="B34" s="7">
        <v>2120</v>
      </c>
      <c r="C34" s="7">
        <v>112</v>
      </c>
      <c r="D34" s="8"/>
      <c r="E34" s="31">
        <v>0</v>
      </c>
      <c r="F34" s="31">
        <v>0</v>
      </c>
      <c r="G34" s="31">
        <v>0</v>
      </c>
      <c r="H34" s="32" t="s">
        <v>4</v>
      </c>
    </row>
    <row r="35" spans="1:8" ht="78.75">
      <c r="A35" s="11" t="s">
        <v>20</v>
      </c>
      <c r="B35" s="7">
        <v>2130</v>
      </c>
      <c r="C35" s="7">
        <v>113</v>
      </c>
      <c r="D35" s="8"/>
      <c r="E35" s="31">
        <v>0</v>
      </c>
      <c r="F35" s="31">
        <v>0</v>
      </c>
      <c r="G35" s="31">
        <v>0</v>
      </c>
      <c r="H35" s="32" t="s">
        <v>4</v>
      </c>
    </row>
    <row r="36" spans="1:8" ht="94.5">
      <c r="A36" s="11" t="s">
        <v>21</v>
      </c>
      <c r="B36" s="7">
        <v>2140</v>
      </c>
      <c r="C36" s="7">
        <v>119</v>
      </c>
      <c r="D36" s="8"/>
      <c r="E36" s="31">
        <f>4070100.28+105946.89-78455-87655</f>
        <v>4009937.17</v>
      </c>
      <c r="F36" s="31">
        <f>3762606.88+171400.57</f>
        <v>3934007.4499999997</v>
      </c>
      <c r="G36" s="31">
        <f>3762606.88+155591.68</f>
        <v>3918198.56</v>
      </c>
      <c r="H36" s="32" t="s">
        <v>4</v>
      </c>
    </row>
    <row r="37" spans="1:8" ht="15.75">
      <c r="A37" s="13" t="s">
        <v>6</v>
      </c>
      <c r="B37" s="105">
        <v>2141</v>
      </c>
      <c r="C37" s="105">
        <v>119</v>
      </c>
      <c r="D37" s="106"/>
      <c r="E37" s="107">
        <f>E36</f>
        <v>4009937.17</v>
      </c>
      <c r="F37" s="107">
        <f t="shared" ref="F37:G37" si="2">F36</f>
        <v>3934007.4499999997</v>
      </c>
      <c r="G37" s="107">
        <f t="shared" si="2"/>
        <v>3918198.56</v>
      </c>
      <c r="H37" s="104" t="s">
        <v>4</v>
      </c>
    </row>
    <row r="38" spans="1:8" ht="31.5">
      <c r="A38" s="13" t="s">
        <v>22</v>
      </c>
      <c r="B38" s="105"/>
      <c r="C38" s="105"/>
      <c r="D38" s="106"/>
      <c r="E38" s="107"/>
      <c r="F38" s="107"/>
      <c r="G38" s="107"/>
      <c r="H38" s="104"/>
    </row>
    <row r="39" spans="1:8" ht="31.5">
      <c r="A39" s="13" t="s">
        <v>23</v>
      </c>
      <c r="B39" s="7">
        <v>2142</v>
      </c>
      <c r="C39" s="7">
        <v>119</v>
      </c>
      <c r="D39" s="8"/>
      <c r="E39" s="31"/>
      <c r="F39" s="31"/>
      <c r="G39" s="31"/>
      <c r="H39" s="32" t="s">
        <v>4</v>
      </c>
    </row>
    <row r="40" spans="1:8" ht="94.5">
      <c r="A40" s="11" t="s">
        <v>24</v>
      </c>
      <c r="B40" s="7">
        <v>2180</v>
      </c>
      <c r="C40" s="7">
        <v>139</v>
      </c>
      <c r="D40" s="8"/>
      <c r="E40" s="31"/>
      <c r="F40" s="31"/>
      <c r="G40" s="31"/>
      <c r="H40" s="32" t="s">
        <v>4</v>
      </c>
    </row>
    <row r="41" spans="1:8" ht="31.5">
      <c r="A41" s="10" t="s">
        <v>25</v>
      </c>
      <c r="B41" s="7">
        <v>2200</v>
      </c>
      <c r="C41" s="7">
        <v>300</v>
      </c>
      <c r="D41" s="8"/>
      <c r="E41" s="31">
        <f>SUM(E42:E45)</f>
        <v>0</v>
      </c>
      <c r="F41" s="31">
        <f>SUM(F42:F45)</f>
        <v>0</v>
      </c>
      <c r="G41" s="31">
        <f>SUM(G42:G45)</f>
        <v>0</v>
      </c>
      <c r="H41" s="32" t="s">
        <v>4</v>
      </c>
    </row>
    <row r="42" spans="1:8" ht="15.75">
      <c r="A42" s="11" t="s">
        <v>6</v>
      </c>
      <c r="B42" s="105">
        <v>2210</v>
      </c>
      <c r="C42" s="105">
        <v>320</v>
      </c>
      <c r="D42" s="106"/>
      <c r="E42" s="107"/>
      <c r="F42" s="107"/>
      <c r="G42" s="107"/>
      <c r="H42" s="104" t="s">
        <v>4</v>
      </c>
    </row>
    <row r="43" spans="1:8" ht="63">
      <c r="A43" s="11" t="s">
        <v>26</v>
      </c>
      <c r="B43" s="105"/>
      <c r="C43" s="105"/>
      <c r="D43" s="106"/>
      <c r="E43" s="107"/>
      <c r="F43" s="107"/>
      <c r="G43" s="107"/>
      <c r="H43" s="104"/>
    </row>
    <row r="44" spans="1:8" ht="15.75">
      <c r="A44" s="13" t="s">
        <v>14</v>
      </c>
      <c r="B44" s="105">
        <v>2211</v>
      </c>
      <c r="C44" s="105">
        <v>321</v>
      </c>
      <c r="D44" s="106"/>
      <c r="E44" s="107"/>
      <c r="F44" s="107"/>
      <c r="G44" s="107"/>
      <c r="H44" s="104" t="s">
        <v>4</v>
      </c>
    </row>
    <row r="45" spans="1:8" ht="94.5">
      <c r="A45" s="13" t="s">
        <v>27</v>
      </c>
      <c r="B45" s="105"/>
      <c r="C45" s="105"/>
      <c r="D45" s="106"/>
      <c r="E45" s="107"/>
      <c r="F45" s="107"/>
      <c r="G45" s="107"/>
      <c r="H45" s="104"/>
    </row>
    <row r="46" spans="1:8" ht="31.5">
      <c r="A46" s="10" t="s">
        <v>28</v>
      </c>
      <c r="B46" s="7">
        <v>2300</v>
      </c>
      <c r="C46" s="7">
        <v>850</v>
      </c>
      <c r="D46" s="8"/>
      <c r="E46" s="31">
        <f>SUM(E47:E50)</f>
        <v>197697.97</v>
      </c>
      <c r="F46" s="31">
        <f>SUM(F47:F50)</f>
        <v>233.63</v>
      </c>
      <c r="G46" s="31">
        <f>SUM(G47:G50)</f>
        <v>242.98</v>
      </c>
      <c r="H46" s="32" t="s">
        <v>4</v>
      </c>
    </row>
    <row r="47" spans="1:8" ht="15.75">
      <c r="A47" s="11" t="s">
        <v>14</v>
      </c>
      <c r="B47" s="105">
        <v>2310</v>
      </c>
      <c r="C47" s="105">
        <v>851</v>
      </c>
      <c r="D47" s="106"/>
      <c r="E47" s="107"/>
      <c r="F47" s="107"/>
      <c r="G47" s="107"/>
      <c r="H47" s="104" t="s">
        <v>4</v>
      </c>
    </row>
    <row r="48" spans="1:8" ht="47.25">
      <c r="A48" s="11" t="s">
        <v>29</v>
      </c>
      <c r="B48" s="105"/>
      <c r="C48" s="105"/>
      <c r="D48" s="106"/>
      <c r="E48" s="107"/>
      <c r="F48" s="107"/>
      <c r="G48" s="107"/>
      <c r="H48" s="104"/>
    </row>
    <row r="49" spans="1:8" ht="94.5">
      <c r="A49" s="11" t="s">
        <v>30</v>
      </c>
      <c r="B49" s="7">
        <v>2320</v>
      </c>
      <c r="C49" s="7">
        <v>852</v>
      </c>
      <c r="D49" s="8"/>
      <c r="E49" s="31"/>
      <c r="F49" s="31"/>
      <c r="G49" s="31"/>
      <c r="H49" s="32" t="s">
        <v>4</v>
      </c>
    </row>
    <row r="50" spans="1:8" ht="47.25">
      <c r="A50" s="11" t="s">
        <v>31</v>
      </c>
      <c r="B50" s="7">
        <v>2330</v>
      </c>
      <c r="C50" s="7">
        <v>853</v>
      </c>
      <c r="D50" s="8"/>
      <c r="E50" s="31">
        <f>224.64+177473.33+20000</f>
        <v>197697.97</v>
      </c>
      <c r="F50" s="31">
        <v>233.63</v>
      </c>
      <c r="G50" s="31">
        <v>242.98</v>
      </c>
      <c r="H50" s="32" t="s">
        <v>4</v>
      </c>
    </row>
    <row r="51" spans="1:8" ht="63">
      <c r="A51" s="11" t="s">
        <v>156</v>
      </c>
      <c r="B51" s="75">
        <v>2400</v>
      </c>
      <c r="C51" s="75" t="s">
        <v>157</v>
      </c>
      <c r="D51" s="76"/>
      <c r="E51" s="77"/>
      <c r="F51" s="77"/>
      <c r="G51" s="77"/>
      <c r="H51" s="74" t="s">
        <v>157</v>
      </c>
    </row>
    <row r="52" spans="1:8" ht="47.25">
      <c r="A52" s="11" t="s">
        <v>158</v>
      </c>
      <c r="B52" s="75">
        <v>2410</v>
      </c>
      <c r="C52" s="75">
        <v>613</v>
      </c>
      <c r="D52" s="76"/>
      <c r="E52" s="77"/>
      <c r="F52" s="77"/>
      <c r="G52" s="77"/>
      <c r="H52" s="74"/>
    </row>
    <row r="53" spans="1:8" ht="31.5">
      <c r="A53" s="11" t="s">
        <v>159</v>
      </c>
      <c r="B53" s="75">
        <v>2420</v>
      </c>
      <c r="C53" s="75">
        <v>623</v>
      </c>
      <c r="D53" s="76"/>
      <c r="E53" s="77"/>
      <c r="F53" s="77"/>
      <c r="G53" s="77"/>
      <c r="H53" s="74"/>
    </row>
    <row r="54" spans="1:8" ht="47.25">
      <c r="A54" s="10" t="s">
        <v>32</v>
      </c>
      <c r="B54" s="7">
        <v>2500</v>
      </c>
      <c r="C54" s="7" t="s">
        <v>4</v>
      </c>
      <c r="D54" s="8"/>
      <c r="E54" s="31">
        <f>E55+E56</f>
        <v>1170.53</v>
      </c>
      <c r="F54" s="81">
        <f t="shared" ref="F54:G54" si="3">F55+F56</f>
        <v>0</v>
      </c>
      <c r="G54" s="81">
        <f t="shared" si="3"/>
        <v>0</v>
      </c>
      <c r="H54" s="32" t="s">
        <v>4</v>
      </c>
    </row>
    <row r="55" spans="1:8" ht="47.25">
      <c r="A55" s="10" t="s">
        <v>32</v>
      </c>
      <c r="B55" s="75">
        <v>2510</v>
      </c>
      <c r="C55" s="75">
        <v>244</v>
      </c>
      <c r="D55" s="76"/>
      <c r="E55" s="77"/>
      <c r="F55" s="77"/>
      <c r="G55" s="77"/>
      <c r="H55" s="74"/>
    </row>
    <row r="56" spans="1:8" ht="47.25">
      <c r="A56" s="10" t="s">
        <v>32</v>
      </c>
      <c r="B56" s="75">
        <v>2511</v>
      </c>
      <c r="C56" s="75">
        <v>247</v>
      </c>
      <c r="D56" s="76"/>
      <c r="E56" s="77">
        <v>1170.53</v>
      </c>
      <c r="F56" s="77"/>
      <c r="G56" s="77"/>
      <c r="H56" s="74"/>
    </row>
    <row r="57" spans="1:8" ht="93.75" customHeight="1">
      <c r="A57" s="11" t="s">
        <v>33</v>
      </c>
      <c r="B57" s="7">
        <v>2520</v>
      </c>
      <c r="C57" s="7">
        <v>831</v>
      </c>
      <c r="D57" s="8"/>
      <c r="E57" s="31"/>
      <c r="F57" s="31"/>
      <c r="G57" s="31"/>
      <c r="H57" s="32" t="s">
        <v>4</v>
      </c>
    </row>
    <row r="58" spans="1:8" ht="31.5">
      <c r="A58" s="10" t="s">
        <v>97</v>
      </c>
      <c r="B58" s="7">
        <v>2600</v>
      </c>
      <c r="C58" s="7" t="s">
        <v>4</v>
      </c>
      <c r="D58" s="8"/>
      <c r="E58" s="31">
        <f>SUM(E59:E60)+E79+E80</f>
        <v>2313851.6</v>
      </c>
      <c r="F58" s="71">
        <f>SUM(F59:F60)+F79+F80</f>
        <v>2493451.4500000002</v>
      </c>
      <c r="G58" s="71">
        <f>SUM(G59:G60)+G79+G80</f>
        <v>2580362.29</v>
      </c>
      <c r="H58" s="31"/>
    </row>
    <row r="59" spans="1:8" ht="78.75">
      <c r="A59" s="11" t="s">
        <v>34</v>
      </c>
      <c r="B59" s="7">
        <v>2630</v>
      </c>
      <c r="C59" s="7">
        <v>243</v>
      </c>
      <c r="D59" s="8"/>
      <c r="E59" s="31"/>
      <c r="F59" s="31"/>
      <c r="G59" s="31"/>
      <c r="H59" s="31"/>
    </row>
    <row r="60" spans="1:8" ht="31.5">
      <c r="A60" s="11" t="s">
        <v>35</v>
      </c>
      <c r="B60" s="7">
        <v>2640</v>
      </c>
      <c r="C60" s="7">
        <v>244</v>
      </c>
      <c r="D60" s="8"/>
      <c r="E60" s="31">
        <f>SUM(E62:E78)</f>
        <v>1084157.1499999999</v>
      </c>
      <c r="F60" s="31">
        <f>SUM(F62:F78)</f>
        <v>903966.85999999987</v>
      </c>
      <c r="G60" s="31">
        <f>SUM(G62:G78)</f>
        <v>923678.23</v>
      </c>
      <c r="H60" s="31"/>
    </row>
    <row r="61" spans="1:8" ht="15" customHeight="1">
      <c r="A61" s="38" t="s">
        <v>14</v>
      </c>
      <c r="B61" s="39"/>
      <c r="C61" s="39"/>
      <c r="D61" s="39"/>
      <c r="E61" s="40"/>
      <c r="F61" s="40"/>
      <c r="G61" s="40"/>
      <c r="H61" s="40"/>
    </row>
    <row r="62" spans="1:8" ht="15" customHeight="1">
      <c r="A62" s="11" t="s">
        <v>98</v>
      </c>
      <c r="B62" s="8"/>
      <c r="C62" s="7">
        <v>244</v>
      </c>
      <c r="D62" s="7">
        <v>221</v>
      </c>
      <c r="E62" s="31">
        <v>67373.740000000005</v>
      </c>
      <c r="F62" s="31">
        <v>70068.69</v>
      </c>
      <c r="G62" s="31">
        <v>72871.44</v>
      </c>
      <c r="H62" s="31"/>
    </row>
    <row r="63" spans="1:8" ht="15" customHeight="1">
      <c r="A63" s="11" t="s">
        <v>129</v>
      </c>
      <c r="B63" s="62"/>
      <c r="C63" s="61">
        <v>244</v>
      </c>
      <c r="D63" s="61">
        <v>222</v>
      </c>
      <c r="E63" s="63">
        <v>0</v>
      </c>
      <c r="F63" s="63">
        <v>0</v>
      </c>
      <c r="G63" s="63">
        <v>0</v>
      </c>
      <c r="H63" s="63"/>
    </row>
    <row r="64" spans="1:8" ht="15" customHeight="1">
      <c r="A64" s="11" t="s">
        <v>99</v>
      </c>
      <c r="B64" s="8"/>
      <c r="C64" s="7">
        <v>244</v>
      </c>
      <c r="D64" s="7">
        <v>223</v>
      </c>
      <c r="E64" s="31">
        <f>1188577.76+140000-223941.82-552824.49-452928.14</f>
        <v>98883.309999999939</v>
      </c>
      <c r="F64" s="31">
        <f>1708878.93-347133.8-802181.23-440169.56</f>
        <v>119394.33999999991</v>
      </c>
      <c r="G64" s="31">
        <f>1780854.18-361019.14-842290.28-453374.64</f>
        <v>124170.12</v>
      </c>
      <c r="H64" s="31"/>
    </row>
    <row r="65" spans="1:8" ht="30.75" customHeight="1">
      <c r="A65" s="11" t="s">
        <v>130</v>
      </c>
      <c r="B65" s="62"/>
      <c r="C65" s="61">
        <v>244</v>
      </c>
      <c r="D65" s="61">
        <v>224</v>
      </c>
      <c r="E65" s="63">
        <f>56715+78455+87655</f>
        <v>222825</v>
      </c>
      <c r="F65" s="63">
        <v>0</v>
      </c>
      <c r="G65" s="63">
        <v>0</v>
      </c>
      <c r="H65" s="63"/>
    </row>
    <row r="66" spans="1:8" ht="31.5" customHeight="1">
      <c r="A66" s="11" t="s">
        <v>100</v>
      </c>
      <c r="B66" s="8"/>
      <c r="C66" s="7">
        <v>244</v>
      </c>
      <c r="D66" s="7">
        <v>225</v>
      </c>
      <c r="E66" s="31">
        <f>180000+13476.09+27042.42+84000+11345.82+7800+30000+16355.51+3157.44+3120+17300</f>
        <v>393597.28</v>
      </c>
      <c r="F66" s="31">
        <f>187200+14015.13+28124.12+87360+11799.65+8112+31200+17009.73+3283.74+3244.8</f>
        <v>391349.17</v>
      </c>
      <c r="G66" s="31">
        <f>194688+14575.74+29249.08+90854.4+12271.64+8436.48+32448+17690.12+3415.09+3374.59</f>
        <v>407003.14</v>
      </c>
      <c r="H66" s="31"/>
    </row>
    <row r="67" spans="1:8" ht="15" customHeight="1">
      <c r="A67" s="11" t="s">
        <v>101</v>
      </c>
      <c r="B67" s="8"/>
      <c r="C67" s="7">
        <v>244</v>
      </c>
      <c r="D67" s="7">
        <v>226</v>
      </c>
      <c r="E67" s="31">
        <f>122496.49+5824+62400+1248+5789.34+29450</f>
        <v>227207.83</v>
      </c>
      <c r="F67" s="31">
        <f>64795.67+10995.38+34596.99+17008.31+6056.96+64896+6020.91</f>
        <v>204370.22</v>
      </c>
      <c r="G67" s="31">
        <f>35359.86+97132.35+6299.24+67491.84+1349.84+6261.74</f>
        <v>213894.87</v>
      </c>
      <c r="H67" s="31"/>
    </row>
    <row r="68" spans="1:8" ht="15" customHeight="1">
      <c r="A68" s="11" t="s">
        <v>102</v>
      </c>
      <c r="B68" s="8"/>
      <c r="C68" s="7">
        <v>244</v>
      </c>
      <c r="D68" s="7">
        <v>227</v>
      </c>
      <c r="E68" s="31"/>
      <c r="F68" s="31"/>
      <c r="G68" s="31"/>
      <c r="H68" s="31"/>
    </row>
    <row r="69" spans="1:8" ht="15" customHeight="1">
      <c r="A69" s="11" t="s">
        <v>135</v>
      </c>
      <c r="B69" s="65"/>
      <c r="C69" s="64">
        <v>244</v>
      </c>
      <c r="D69" s="64">
        <v>228</v>
      </c>
      <c r="E69" s="66"/>
      <c r="F69" s="66"/>
      <c r="G69" s="66"/>
      <c r="H69" s="66"/>
    </row>
    <row r="70" spans="1:8" ht="35.25" customHeight="1">
      <c r="A70" s="11" t="s">
        <v>131</v>
      </c>
      <c r="B70" s="62"/>
      <c r="C70" s="61">
        <v>244</v>
      </c>
      <c r="D70" s="61">
        <v>310</v>
      </c>
      <c r="E70" s="63"/>
      <c r="F70" s="63"/>
      <c r="G70" s="63"/>
      <c r="H70" s="63"/>
    </row>
    <row r="71" spans="1:8" ht="78.75">
      <c r="A71" s="11" t="s">
        <v>103</v>
      </c>
      <c r="B71" s="8"/>
      <c r="C71" s="7">
        <v>244</v>
      </c>
      <c r="D71" s="7">
        <v>341</v>
      </c>
      <c r="E71" s="31"/>
      <c r="F71" s="31"/>
      <c r="G71" s="31"/>
      <c r="H71" s="31"/>
    </row>
    <row r="72" spans="1:8" ht="47.25">
      <c r="A72" s="11" t="s">
        <v>104</v>
      </c>
      <c r="B72" s="8"/>
      <c r="C72" s="7">
        <v>244</v>
      </c>
      <c r="D72" s="7">
        <v>343</v>
      </c>
      <c r="E72" s="31"/>
      <c r="F72" s="31"/>
      <c r="G72" s="31"/>
      <c r="H72" s="31"/>
    </row>
    <row r="73" spans="1:8" ht="31.5">
      <c r="A73" s="11" t="s">
        <v>132</v>
      </c>
      <c r="B73" s="62"/>
      <c r="C73" s="61">
        <v>244</v>
      </c>
      <c r="D73" s="61">
        <v>344</v>
      </c>
      <c r="E73" s="63"/>
      <c r="F73" s="63"/>
      <c r="G73" s="63"/>
      <c r="H73" s="63"/>
    </row>
    <row r="74" spans="1:8" ht="31.5">
      <c r="A74" s="11" t="s">
        <v>133</v>
      </c>
      <c r="B74" s="62"/>
      <c r="C74" s="61">
        <v>244</v>
      </c>
      <c r="D74" s="61">
        <v>345</v>
      </c>
      <c r="E74" s="63"/>
      <c r="F74" s="63"/>
      <c r="G74" s="63"/>
      <c r="H74" s="63"/>
    </row>
    <row r="75" spans="1:8" ht="47.25">
      <c r="A75" s="11" t="s">
        <v>106</v>
      </c>
      <c r="B75" s="8"/>
      <c r="C75" s="7">
        <v>244</v>
      </c>
      <c r="D75" s="7">
        <v>346</v>
      </c>
      <c r="E75" s="31">
        <f>8357.28+48728.46+29469.34+34464.91-17300-29450</f>
        <v>74269.990000000005</v>
      </c>
      <c r="F75" s="31">
        <f>8691.57+79444.76+30648.11</f>
        <v>118784.43999999999</v>
      </c>
      <c r="G75" s="31">
        <f>9039.23+64825.4+31874.03</f>
        <v>105738.66</v>
      </c>
      <c r="H75" s="31"/>
    </row>
    <row r="76" spans="1:8" ht="63">
      <c r="A76" s="11" t="s">
        <v>105</v>
      </c>
      <c r="B76" s="62"/>
      <c r="C76" s="61">
        <v>244</v>
      </c>
      <c r="D76" s="61">
        <v>347</v>
      </c>
      <c r="E76" s="63"/>
      <c r="F76" s="63"/>
      <c r="G76" s="63"/>
      <c r="H76" s="63"/>
    </row>
    <row r="77" spans="1:8" ht="63">
      <c r="A77" s="11" t="s">
        <v>138</v>
      </c>
      <c r="B77" s="69"/>
      <c r="C77" s="68">
        <v>244</v>
      </c>
      <c r="D77" s="68">
        <v>349</v>
      </c>
      <c r="E77" s="67"/>
      <c r="F77" s="67"/>
      <c r="G77" s="67"/>
      <c r="H77" s="67"/>
    </row>
    <row r="78" spans="1:8" ht="110.25">
      <c r="A78" s="11" t="s">
        <v>134</v>
      </c>
      <c r="B78" s="8"/>
      <c r="C78" s="7">
        <v>244</v>
      </c>
      <c r="D78" s="7">
        <v>353</v>
      </c>
      <c r="E78" s="31"/>
      <c r="F78" s="31"/>
      <c r="G78" s="31"/>
      <c r="H78" s="31"/>
    </row>
    <row r="79" spans="1:8" ht="31.5">
      <c r="A79" s="43" t="s">
        <v>151</v>
      </c>
      <c r="B79" s="44">
        <v>2641</v>
      </c>
      <c r="C79" s="44">
        <v>247</v>
      </c>
      <c r="D79" s="44">
        <v>223</v>
      </c>
      <c r="E79" s="42">
        <f>223941.82+552824.49+452928.14</f>
        <v>1229694.4500000002</v>
      </c>
      <c r="F79" s="42">
        <f>347133.8+802181.23+440169.56</f>
        <v>1589484.59</v>
      </c>
      <c r="G79" s="42">
        <f>361019.14+842290.28+453374.64</f>
        <v>1656684.06</v>
      </c>
      <c r="H79" s="42"/>
    </row>
    <row r="80" spans="1:8" ht="63">
      <c r="A80" s="43" t="s">
        <v>36</v>
      </c>
      <c r="B80" s="44">
        <v>2650</v>
      </c>
      <c r="C80" s="44">
        <v>400</v>
      </c>
      <c r="D80" s="41"/>
      <c r="E80" s="42">
        <f>SUM(E81:E83)</f>
        <v>0</v>
      </c>
      <c r="F80" s="42">
        <f>SUM(F81:F83)</f>
        <v>0</v>
      </c>
      <c r="G80" s="42">
        <f>SUM(G81:G83)</f>
        <v>0</v>
      </c>
      <c r="H80" s="42"/>
    </row>
    <row r="81" spans="1:8" ht="15.75">
      <c r="A81" s="13" t="s">
        <v>6</v>
      </c>
      <c r="B81" s="105">
        <v>2651</v>
      </c>
      <c r="C81" s="105">
        <v>406</v>
      </c>
      <c r="D81" s="106"/>
      <c r="E81" s="107"/>
      <c r="F81" s="107"/>
      <c r="G81" s="107"/>
      <c r="H81" s="107"/>
    </row>
    <row r="82" spans="1:8" ht="94.5">
      <c r="A82" s="13" t="s">
        <v>37</v>
      </c>
      <c r="B82" s="105"/>
      <c r="C82" s="105"/>
      <c r="D82" s="106"/>
      <c r="E82" s="107"/>
      <c r="F82" s="107"/>
      <c r="G82" s="107"/>
      <c r="H82" s="107"/>
    </row>
    <row r="83" spans="1:8" ht="110.25">
      <c r="A83" s="13" t="s">
        <v>38</v>
      </c>
      <c r="B83" s="7">
        <v>2652</v>
      </c>
      <c r="C83" s="7">
        <v>407</v>
      </c>
      <c r="D83" s="8"/>
      <c r="E83" s="31"/>
      <c r="F83" s="31"/>
      <c r="G83" s="31"/>
      <c r="H83" s="31"/>
    </row>
    <row r="84" spans="1:8" s="37" customFormat="1" ht="31.5">
      <c r="A84" s="33" t="s">
        <v>107</v>
      </c>
      <c r="B84" s="34">
        <v>3000</v>
      </c>
      <c r="C84" s="34">
        <v>100</v>
      </c>
      <c r="D84" s="35"/>
      <c r="E84" s="36">
        <f>SUM(E85:E88)</f>
        <v>0</v>
      </c>
      <c r="F84" s="36">
        <f>SUM(F85:F88)</f>
        <v>0</v>
      </c>
      <c r="G84" s="36">
        <f>SUM(G85:G88)</f>
        <v>0</v>
      </c>
      <c r="H84" s="36" t="s">
        <v>4</v>
      </c>
    </row>
    <row r="85" spans="1:8" ht="15.75">
      <c r="A85" s="11" t="s">
        <v>6</v>
      </c>
      <c r="B85" s="105">
        <v>3010</v>
      </c>
      <c r="C85" s="106"/>
      <c r="D85" s="106"/>
      <c r="E85" s="107"/>
      <c r="F85" s="107"/>
      <c r="G85" s="107"/>
      <c r="H85" s="104" t="s">
        <v>4</v>
      </c>
    </row>
    <row r="86" spans="1:8" ht="15.75">
      <c r="A86" s="11" t="s">
        <v>108</v>
      </c>
      <c r="B86" s="105"/>
      <c r="C86" s="106"/>
      <c r="D86" s="106"/>
      <c r="E86" s="107"/>
      <c r="F86" s="107"/>
      <c r="G86" s="107"/>
      <c r="H86" s="104"/>
    </row>
    <row r="87" spans="1:8" ht="31.5">
      <c r="A87" s="11" t="s">
        <v>109</v>
      </c>
      <c r="B87" s="7">
        <v>3020</v>
      </c>
      <c r="C87" s="8"/>
      <c r="D87" s="8"/>
      <c r="E87" s="31"/>
      <c r="F87" s="31"/>
      <c r="G87" s="31"/>
      <c r="H87" s="32" t="s">
        <v>4</v>
      </c>
    </row>
    <row r="88" spans="1:8" ht="31.5">
      <c r="A88" s="11" t="s">
        <v>110</v>
      </c>
      <c r="B88" s="7">
        <v>3030</v>
      </c>
      <c r="C88" s="8"/>
      <c r="D88" s="8"/>
      <c r="E88" s="31"/>
      <c r="F88" s="31"/>
      <c r="G88" s="31"/>
      <c r="H88" s="32" t="s">
        <v>4</v>
      </c>
    </row>
    <row r="89" spans="1:8" s="37" customFormat="1" ht="15.75">
      <c r="A89" s="33" t="s">
        <v>111</v>
      </c>
      <c r="B89" s="34">
        <v>4000</v>
      </c>
      <c r="C89" s="34" t="s">
        <v>4</v>
      </c>
      <c r="D89" s="35"/>
      <c r="E89" s="36">
        <f>SUM(E90:E91)</f>
        <v>0</v>
      </c>
      <c r="F89" s="36">
        <f>SUM(F90:F91)</f>
        <v>0</v>
      </c>
      <c r="G89" s="36">
        <f>SUM(G90:G91)</f>
        <v>0</v>
      </c>
      <c r="H89" s="36" t="s">
        <v>4</v>
      </c>
    </row>
    <row r="90" spans="1:8" ht="15.75">
      <c r="A90" s="11" t="s">
        <v>14</v>
      </c>
      <c r="B90" s="105">
        <v>4010</v>
      </c>
      <c r="C90" s="105">
        <v>610</v>
      </c>
      <c r="D90" s="106"/>
      <c r="E90" s="107"/>
      <c r="F90" s="107"/>
      <c r="G90" s="107"/>
      <c r="H90" s="104" t="s">
        <v>4</v>
      </c>
    </row>
    <row r="91" spans="1:8" ht="31.5">
      <c r="A91" s="11" t="s">
        <v>39</v>
      </c>
      <c r="B91" s="105"/>
      <c r="C91" s="105"/>
      <c r="D91" s="106"/>
      <c r="E91" s="107"/>
      <c r="F91" s="107"/>
      <c r="G91" s="107"/>
      <c r="H91" s="104"/>
    </row>
  </sheetData>
  <mergeCells count="90">
    <mergeCell ref="G9:G10"/>
    <mergeCell ref="H9:H10"/>
    <mergeCell ref="A3:A4"/>
    <mergeCell ref="B3:B4"/>
    <mergeCell ref="C3:C4"/>
    <mergeCell ref="D3:D4"/>
    <mergeCell ref="E3:H3"/>
    <mergeCell ref="B9:B10"/>
    <mergeCell ref="C9:C10"/>
    <mergeCell ref="D9:D10"/>
    <mergeCell ref="E9:E10"/>
    <mergeCell ref="F9:F10"/>
    <mergeCell ref="H13:H14"/>
    <mergeCell ref="B13:B14"/>
    <mergeCell ref="C13:C14"/>
    <mergeCell ref="D13:D14"/>
    <mergeCell ref="E13:E14"/>
    <mergeCell ref="F13:F14"/>
    <mergeCell ref="G13:G14"/>
    <mergeCell ref="G27:G28"/>
    <mergeCell ref="H27:H28"/>
    <mergeCell ref="B27:B28"/>
    <mergeCell ref="C27:C28"/>
    <mergeCell ref="D27:D28"/>
    <mergeCell ref="E27:E28"/>
    <mergeCell ref="F27:F28"/>
    <mergeCell ref="C44:C45"/>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37:H38"/>
    <mergeCell ref="G42:G43"/>
    <mergeCell ref="H42:H43"/>
    <mergeCell ref="B37:B38"/>
    <mergeCell ref="C37:C38"/>
    <mergeCell ref="D37:D38"/>
    <mergeCell ref="E37:E38"/>
    <mergeCell ref="F37:F38"/>
    <mergeCell ref="G37:G38"/>
    <mergeCell ref="B42:B43"/>
    <mergeCell ref="C42:C43"/>
    <mergeCell ref="D42:D43"/>
    <mergeCell ref="E42:E43"/>
    <mergeCell ref="F42:F43"/>
    <mergeCell ref="D81:D82"/>
    <mergeCell ref="E81:E82"/>
    <mergeCell ref="F81:F82"/>
    <mergeCell ref="G81:G82"/>
    <mergeCell ref="C81:C82"/>
    <mergeCell ref="A1:H1"/>
    <mergeCell ref="B81:B82"/>
    <mergeCell ref="H81:H82"/>
    <mergeCell ref="H44:H45"/>
    <mergeCell ref="B47:B48"/>
    <mergeCell ref="C47:C48"/>
    <mergeCell ref="D47:D48"/>
    <mergeCell ref="E47:E48"/>
    <mergeCell ref="F47:F48"/>
    <mergeCell ref="G47:G48"/>
    <mergeCell ref="H47:H48"/>
    <mergeCell ref="B44:B45"/>
    <mergeCell ref="D44:D45"/>
    <mergeCell ref="E44:E45"/>
    <mergeCell ref="F44:F45"/>
    <mergeCell ref="G44:G45"/>
    <mergeCell ref="H85:H86"/>
    <mergeCell ref="B90:B91"/>
    <mergeCell ref="C90:C91"/>
    <mergeCell ref="D90:D91"/>
    <mergeCell ref="E90:E91"/>
    <mergeCell ref="F90:F91"/>
    <mergeCell ref="G90:G91"/>
    <mergeCell ref="H90:H91"/>
    <mergeCell ref="B85:B86"/>
    <mergeCell ref="C85:C86"/>
    <mergeCell ref="D85:D86"/>
    <mergeCell ref="E85:E86"/>
    <mergeCell ref="F85:F86"/>
    <mergeCell ref="G85:G86"/>
  </mergeCells>
  <pageMargins left="0.7" right="0.7" top="0.75" bottom="0.75" header="0.3" footer="0.3"/>
  <pageSetup paperSize="9" scale="64" fitToHeight="0" orientation="portrait"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61"/>
  <sheetViews>
    <sheetView tabSelected="1" topLeftCell="A25" zoomScale="75" zoomScaleNormal="75" workbookViewId="0">
      <selection activeCell="F32" sqref="F32:F33"/>
    </sheetView>
  </sheetViews>
  <sheetFormatPr defaultRowHeight="15.75"/>
  <cols>
    <col min="1" max="1" width="12.85546875" style="1" customWidth="1"/>
    <col min="2" max="2" width="40.28515625" style="1" customWidth="1"/>
    <col min="3" max="3" width="9.140625" style="1"/>
    <col min="4" max="4" width="7.28515625" style="1" customWidth="1"/>
    <col min="5" max="5" width="10.7109375" style="1" customWidth="1"/>
    <col min="6" max="6" width="15" style="45" customWidth="1"/>
    <col min="7" max="7" width="14.5703125" style="45" customWidth="1"/>
    <col min="8" max="8" width="14.7109375" style="45" customWidth="1"/>
    <col min="9" max="9" width="12.85546875" style="1" customWidth="1"/>
    <col min="10" max="16384" width="9.140625" style="1"/>
  </cols>
  <sheetData>
    <row r="1" spans="1:9">
      <c r="A1" s="124" t="s">
        <v>78</v>
      </c>
      <c r="B1" s="97"/>
      <c r="C1" s="97"/>
      <c r="D1" s="97"/>
      <c r="E1" s="97"/>
      <c r="F1" s="97"/>
      <c r="G1" s="97"/>
      <c r="H1" s="97"/>
      <c r="I1" s="97"/>
    </row>
    <row r="3" spans="1:9">
      <c r="A3" s="109" t="s">
        <v>41</v>
      </c>
      <c r="B3" s="109" t="s">
        <v>0</v>
      </c>
      <c r="C3" s="109" t="s">
        <v>42</v>
      </c>
      <c r="D3" s="109" t="s">
        <v>43</v>
      </c>
      <c r="E3" s="127" t="s">
        <v>160</v>
      </c>
      <c r="F3" s="109" t="s">
        <v>2</v>
      </c>
      <c r="G3" s="109"/>
      <c r="H3" s="109"/>
      <c r="I3" s="109"/>
    </row>
    <row r="4" spans="1:9" ht="63">
      <c r="A4" s="109"/>
      <c r="B4" s="109"/>
      <c r="C4" s="109"/>
      <c r="D4" s="109"/>
      <c r="E4" s="128"/>
      <c r="F4" s="30" t="s">
        <v>143</v>
      </c>
      <c r="G4" s="30" t="s">
        <v>144</v>
      </c>
      <c r="H4" s="30" t="s">
        <v>145</v>
      </c>
      <c r="I4" s="5" t="s">
        <v>3</v>
      </c>
    </row>
    <row r="5" spans="1:9">
      <c r="A5" s="7">
        <v>1</v>
      </c>
      <c r="B5" s="5">
        <v>2</v>
      </c>
      <c r="C5" s="5">
        <v>3</v>
      </c>
      <c r="D5" s="5">
        <v>4</v>
      </c>
      <c r="E5" s="78"/>
      <c r="F5" s="5">
        <v>5</v>
      </c>
      <c r="G5" s="5">
        <v>6</v>
      </c>
      <c r="H5" s="5">
        <v>7</v>
      </c>
      <c r="I5" s="5">
        <v>8</v>
      </c>
    </row>
    <row r="6" spans="1:9" ht="31.5">
      <c r="A6" s="7">
        <v>1</v>
      </c>
      <c r="B6" s="6" t="s">
        <v>44</v>
      </c>
      <c r="C6" s="7">
        <v>26000</v>
      </c>
      <c r="D6" s="7" t="s">
        <v>4</v>
      </c>
      <c r="E6" s="75"/>
      <c r="F6" s="31">
        <f>F7+F9+F10+F14</f>
        <v>2313851.6</v>
      </c>
      <c r="G6" s="31">
        <f>G7+G9+G10+G14</f>
        <v>2493451.4500000002</v>
      </c>
      <c r="H6" s="31">
        <f>H7+H9+H10+H14</f>
        <v>2580362.29</v>
      </c>
      <c r="I6" s="8"/>
    </row>
    <row r="7" spans="1:9">
      <c r="A7" s="105" t="s">
        <v>45</v>
      </c>
      <c r="B7" s="10" t="s">
        <v>6</v>
      </c>
      <c r="C7" s="105">
        <v>26100</v>
      </c>
      <c r="D7" s="105" t="s">
        <v>4</v>
      </c>
      <c r="E7" s="111"/>
      <c r="F7" s="107"/>
      <c r="G7" s="107"/>
      <c r="H7" s="107"/>
      <c r="I7" s="106"/>
    </row>
    <row r="8" spans="1:9" ht="330.75">
      <c r="A8" s="105"/>
      <c r="B8" s="12" t="s">
        <v>46</v>
      </c>
      <c r="C8" s="105"/>
      <c r="D8" s="105"/>
      <c r="E8" s="112"/>
      <c r="F8" s="107"/>
      <c r="G8" s="107"/>
      <c r="H8" s="107"/>
      <c r="I8" s="106"/>
    </row>
    <row r="9" spans="1:9" ht="94.5">
      <c r="A9" s="7" t="s">
        <v>47</v>
      </c>
      <c r="B9" s="12" t="s">
        <v>48</v>
      </c>
      <c r="C9" s="7">
        <v>26200</v>
      </c>
      <c r="D9" s="7" t="s">
        <v>4</v>
      </c>
      <c r="E9" s="75"/>
      <c r="F9" s="31"/>
      <c r="G9" s="31"/>
      <c r="H9" s="31"/>
      <c r="I9" s="8"/>
    </row>
    <row r="10" spans="1:9" ht="94.5">
      <c r="A10" s="7" t="s">
        <v>49</v>
      </c>
      <c r="B10" s="12" t="s">
        <v>50</v>
      </c>
      <c r="C10" s="7">
        <v>26300</v>
      </c>
      <c r="D10" s="7" t="s">
        <v>4</v>
      </c>
      <c r="E10" s="75"/>
      <c r="F10" s="31"/>
      <c r="G10" s="31"/>
      <c r="H10" s="31"/>
      <c r="I10" s="8"/>
    </row>
    <row r="11" spans="1:9" ht="31.5">
      <c r="A11" s="80" t="s">
        <v>161</v>
      </c>
      <c r="B11" s="12" t="s">
        <v>163</v>
      </c>
      <c r="C11" s="75">
        <v>26310</v>
      </c>
      <c r="D11" s="75" t="s">
        <v>157</v>
      </c>
      <c r="E11" s="75" t="s">
        <v>157</v>
      </c>
      <c r="F11" s="77"/>
      <c r="G11" s="77"/>
      <c r="H11" s="77"/>
      <c r="I11" s="76"/>
    </row>
    <row r="12" spans="1:9">
      <c r="A12" s="80"/>
      <c r="B12" s="12" t="s">
        <v>14</v>
      </c>
      <c r="C12" s="75" t="s">
        <v>164</v>
      </c>
      <c r="D12" s="75"/>
      <c r="E12" s="75"/>
      <c r="F12" s="77"/>
      <c r="G12" s="77"/>
      <c r="H12" s="77"/>
      <c r="I12" s="76"/>
    </row>
    <row r="13" spans="1:9" ht="31.5">
      <c r="A13" s="75" t="s">
        <v>162</v>
      </c>
      <c r="B13" s="12" t="s">
        <v>165</v>
      </c>
      <c r="C13" s="75">
        <v>26320</v>
      </c>
      <c r="D13" s="75" t="s">
        <v>157</v>
      </c>
      <c r="E13" s="75" t="s">
        <v>157</v>
      </c>
      <c r="F13" s="77"/>
      <c r="G13" s="77"/>
      <c r="H13" s="77"/>
      <c r="I13" s="76"/>
    </row>
    <row r="14" spans="1:9" ht="94.5">
      <c r="A14" s="7" t="s">
        <v>51</v>
      </c>
      <c r="B14" s="12" t="s">
        <v>52</v>
      </c>
      <c r="C14" s="7">
        <v>26400</v>
      </c>
      <c r="D14" s="7" t="s">
        <v>4</v>
      </c>
      <c r="E14" s="75"/>
      <c r="F14" s="31">
        <f>'раздел 1'!E58</f>
        <v>2313851.6</v>
      </c>
      <c r="G14" s="77">
        <f>'раздел 1'!F58</f>
        <v>2493451.4500000002</v>
      </c>
      <c r="H14" s="77">
        <f>'раздел 1'!G58</f>
        <v>2580362.29</v>
      </c>
      <c r="I14" s="8"/>
    </row>
    <row r="15" spans="1:9">
      <c r="A15" s="126" t="s">
        <v>112</v>
      </c>
      <c r="B15" s="11" t="s">
        <v>6</v>
      </c>
      <c r="C15" s="105">
        <v>26410</v>
      </c>
      <c r="D15" s="105" t="s">
        <v>4</v>
      </c>
      <c r="E15" s="111"/>
      <c r="F15" s="107">
        <f>F17</f>
        <v>1360477.1</v>
      </c>
      <c r="G15" s="107">
        <f t="shared" ref="G15:H15" si="0">G17</f>
        <v>1895356.5699999998</v>
      </c>
      <c r="H15" s="107">
        <f t="shared" si="0"/>
        <v>1895347.22</v>
      </c>
      <c r="I15" s="106"/>
    </row>
    <row r="16" spans="1:9" ht="78.75">
      <c r="A16" s="126"/>
      <c r="B16" s="11" t="s">
        <v>53</v>
      </c>
      <c r="C16" s="105"/>
      <c r="D16" s="105"/>
      <c r="E16" s="112"/>
      <c r="F16" s="107"/>
      <c r="G16" s="107"/>
      <c r="H16" s="107"/>
      <c r="I16" s="106"/>
    </row>
    <row r="17" spans="1:9">
      <c r="A17" s="105" t="s">
        <v>54</v>
      </c>
      <c r="B17" s="13" t="s">
        <v>6</v>
      </c>
      <c r="C17" s="105">
        <v>26411</v>
      </c>
      <c r="D17" s="105" t="s">
        <v>4</v>
      </c>
      <c r="E17" s="111"/>
      <c r="F17" s="107">
        <f>1188577.76+5789.34+78455+87655</f>
        <v>1360477.1</v>
      </c>
      <c r="G17" s="107">
        <f>70068.69+1708878.93+110388.04+6020.91</f>
        <v>1895356.5699999998</v>
      </c>
      <c r="H17" s="107">
        <f>72871.44+1780854.18+35359.86+6261.74</f>
        <v>1895347.22</v>
      </c>
      <c r="I17" s="106"/>
    </row>
    <row r="18" spans="1:9" ht="31.5">
      <c r="A18" s="105"/>
      <c r="B18" s="13" t="s">
        <v>55</v>
      </c>
      <c r="C18" s="105"/>
      <c r="D18" s="105"/>
      <c r="E18" s="112"/>
      <c r="F18" s="107"/>
      <c r="G18" s="107"/>
      <c r="H18" s="107"/>
      <c r="I18" s="106"/>
    </row>
    <row r="19" spans="1:9" ht="31.5">
      <c r="A19" s="7" t="s">
        <v>56</v>
      </c>
      <c r="B19" s="15" t="s">
        <v>57</v>
      </c>
      <c r="C19" s="7">
        <v>26412</v>
      </c>
      <c r="D19" s="7" t="s">
        <v>4</v>
      </c>
      <c r="E19" s="75"/>
      <c r="F19" s="31"/>
      <c r="G19" s="31"/>
      <c r="H19" s="31"/>
      <c r="I19" s="8"/>
    </row>
    <row r="20" spans="1:9" ht="63" customHeight="1">
      <c r="A20" s="7" t="s">
        <v>58</v>
      </c>
      <c r="B20" s="11" t="s">
        <v>59</v>
      </c>
      <c r="C20" s="7">
        <v>26420</v>
      </c>
      <c r="D20" s="7" t="s">
        <v>4</v>
      </c>
      <c r="E20" s="75"/>
      <c r="F20" s="31">
        <f>F21</f>
        <v>0</v>
      </c>
      <c r="G20" s="66">
        <f t="shared" ref="G20:H20" si="1">G21</f>
        <v>0</v>
      </c>
      <c r="H20" s="66">
        <f t="shared" si="1"/>
        <v>0</v>
      </c>
      <c r="I20" s="8"/>
    </row>
    <row r="21" spans="1:9">
      <c r="A21" s="105" t="s">
        <v>60</v>
      </c>
      <c r="B21" s="13" t="s">
        <v>6</v>
      </c>
      <c r="C21" s="105">
        <v>26421</v>
      </c>
      <c r="D21" s="105" t="s">
        <v>4</v>
      </c>
      <c r="E21" s="111"/>
      <c r="F21" s="107">
        <v>0</v>
      </c>
      <c r="G21" s="107"/>
      <c r="H21" s="107"/>
      <c r="I21" s="106"/>
    </row>
    <row r="22" spans="1:9" ht="31.5">
      <c r="A22" s="105"/>
      <c r="B22" s="13" t="s">
        <v>55</v>
      </c>
      <c r="C22" s="105"/>
      <c r="D22" s="105"/>
      <c r="E22" s="112"/>
      <c r="F22" s="107"/>
      <c r="G22" s="107"/>
      <c r="H22" s="107"/>
      <c r="I22" s="106"/>
    </row>
    <row r="23" spans="1:9">
      <c r="A23" s="75"/>
      <c r="B23" s="13" t="s">
        <v>14</v>
      </c>
      <c r="C23" s="75" t="s">
        <v>166</v>
      </c>
      <c r="D23" s="75" t="s">
        <v>157</v>
      </c>
      <c r="E23" s="44"/>
      <c r="F23" s="77"/>
      <c r="G23" s="77"/>
      <c r="H23" s="77"/>
      <c r="I23" s="76"/>
    </row>
    <row r="24" spans="1:9" ht="31.5">
      <c r="A24" s="7" t="s">
        <v>61</v>
      </c>
      <c r="B24" s="15" t="s">
        <v>57</v>
      </c>
      <c r="C24" s="7">
        <v>26422</v>
      </c>
      <c r="D24" s="7" t="s">
        <v>4</v>
      </c>
      <c r="E24" s="75"/>
      <c r="F24" s="31"/>
      <c r="G24" s="31"/>
      <c r="H24" s="31"/>
      <c r="I24" s="8"/>
    </row>
    <row r="25" spans="1:9" ht="51" customHeight="1">
      <c r="A25" s="7" t="s">
        <v>62</v>
      </c>
      <c r="B25" s="14" t="s">
        <v>63</v>
      </c>
      <c r="C25" s="7">
        <v>26430</v>
      </c>
      <c r="D25" s="7" t="s">
        <v>4</v>
      </c>
      <c r="E25" s="75"/>
      <c r="F25" s="31"/>
      <c r="G25" s="31"/>
      <c r="H25" s="31"/>
      <c r="I25" s="8"/>
    </row>
    <row r="26" spans="1:9" ht="19.5" customHeight="1">
      <c r="A26" s="75"/>
      <c r="B26" s="14" t="s">
        <v>14</v>
      </c>
      <c r="C26" s="75" t="s">
        <v>167</v>
      </c>
      <c r="D26" s="75" t="s">
        <v>157</v>
      </c>
      <c r="E26" s="75"/>
      <c r="F26" s="77"/>
      <c r="G26" s="77"/>
      <c r="H26" s="77"/>
      <c r="I26" s="76"/>
    </row>
    <row r="27" spans="1:9" ht="31.5">
      <c r="A27" s="7" t="s">
        <v>64</v>
      </c>
      <c r="B27" s="11" t="s">
        <v>65</v>
      </c>
      <c r="C27" s="7">
        <v>26440</v>
      </c>
      <c r="D27" s="7" t="s">
        <v>4</v>
      </c>
      <c r="E27" s="75"/>
      <c r="F27" s="31"/>
      <c r="G27" s="31"/>
      <c r="H27" s="31"/>
      <c r="I27" s="8"/>
    </row>
    <row r="28" spans="1:9">
      <c r="A28" s="105" t="s">
        <v>66</v>
      </c>
      <c r="B28" s="13" t="s">
        <v>6</v>
      </c>
      <c r="C28" s="105">
        <v>26441</v>
      </c>
      <c r="D28" s="105" t="s">
        <v>4</v>
      </c>
      <c r="E28" s="111"/>
      <c r="F28" s="107"/>
      <c r="G28" s="107"/>
      <c r="H28" s="107"/>
      <c r="I28" s="106"/>
    </row>
    <row r="29" spans="1:9" ht="31.5">
      <c r="A29" s="105"/>
      <c r="B29" s="13" t="s">
        <v>55</v>
      </c>
      <c r="C29" s="105"/>
      <c r="D29" s="105"/>
      <c r="E29" s="112"/>
      <c r="F29" s="107"/>
      <c r="G29" s="107"/>
      <c r="H29" s="107"/>
      <c r="I29" s="106"/>
    </row>
    <row r="30" spans="1:9" ht="31.5">
      <c r="A30" s="7" t="s">
        <v>67</v>
      </c>
      <c r="B30" s="15" t="s">
        <v>57</v>
      </c>
      <c r="C30" s="7">
        <v>26442</v>
      </c>
      <c r="D30" s="7" t="s">
        <v>4</v>
      </c>
      <c r="E30" s="75"/>
      <c r="F30" s="31"/>
      <c r="G30" s="31"/>
      <c r="H30" s="31"/>
      <c r="I30" s="8"/>
    </row>
    <row r="31" spans="1:9" ht="31.5">
      <c r="A31" s="7" t="s">
        <v>68</v>
      </c>
      <c r="B31" s="11" t="s">
        <v>69</v>
      </c>
      <c r="C31" s="7">
        <v>26450</v>
      </c>
      <c r="D31" s="7" t="s">
        <v>4</v>
      </c>
      <c r="E31" s="75"/>
      <c r="F31" s="31">
        <f>F32</f>
        <v>953374.5</v>
      </c>
      <c r="G31" s="66">
        <f t="shared" ref="G31:H31" si="2">G32</f>
        <v>598094.88</v>
      </c>
      <c r="H31" s="66">
        <f t="shared" si="2"/>
        <v>685015.07000000007</v>
      </c>
      <c r="I31" s="8"/>
    </row>
    <row r="32" spans="1:9">
      <c r="A32" s="105" t="s">
        <v>70</v>
      </c>
      <c r="B32" s="13" t="s">
        <v>6</v>
      </c>
      <c r="C32" s="105">
        <v>26451</v>
      </c>
      <c r="D32" s="105" t="s">
        <v>4</v>
      </c>
      <c r="E32" s="111"/>
      <c r="F32" s="107">
        <f>67373.74+140000+376297.28+191968.49+86555.08+56715+34464.91</f>
        <v>953374.5</v>
      </c>
      <c r="G32" s="107">
        <f>391349.17+87961.27+118784.44</f>
        <v>598094.88</v>
      </c>
      <c r="H32" s="107">
        <f>407003.14+172273.27+105738.66</f>
        <v>685015.07000000007</v>
      </c>
      <c r="I32" s="106"/>
    </row>
    <row r="33" spans="1:9" ht="31.5">
      <c r="A33" s="105"/>
      <c r="B33" s="13" t="s">
        <v>55</v>
      </c>
      <c r="C33" s="105"/>
      <c r="D33" s="105"/>
      <c r="E33" s="112"/>
      <c r="F33" s="107"/>
      <c r="G33" s="107"/>
      <c r="H33" s="107"/>
      <c r="I33" s="106"/>
    </row>
    <row r="34" spans="1:9">
      <c r="A34" s="75"/>
      <c r="B34" s="13" t="s">
        <v>14</v>
      </c>
      <c r="C34" s="75" t="s">
        <v>168</v>
      </c>
      <c r="D34" s="75"/>
      <c r="E34" s="44"/>
      <c r="F34" s="77"/>
      <c r="G34" s="77"/>
      <c r="H34" s="77"/>
      <c r="I34" s="76"/>
    </row>
    <row r="35" spans="1:9" ht="31.5">
      <c r="A35" s="7" t="s">
        <v>71</v>
      </c>
      <c r="B35" s="13" t="s">
        <v>72</v>
      </c>
      <c r="C35" s="7">
        <v>26452</v>
      </c>
      <c r="D35" s="7" t="s">
        <v>4</v>
      </c>
      <c r="E35" s="75"/>
      <c r="F35" s="31"/>
      <c r="G35" s="31"/>
      <c r="H35" s="31"/>
      <c r="I35" s="8"/>
    </row>
    <row r="36" spans="1:9" ht="78.75">
      <c r="A36" s="7" t="s">
        <v>73</v>
      </c>
      <c r="B36" s="6" t="s">
        <v>74</v>
      </c>
      <c r="C36" s="7">
        <v>26500</v>
      </c>
      <c r="D36" s="7" t="s">
        <v>4</v>
      </c>
      <c r="E36" s="75"/>
      <c r="F36" s="31">
        <f>F15+F20+F31</f>
        <v>2313851.6</v>
      </c>
      <c r="G36" s="66">
        <f t="shared" ref="G36:H36" si="3">G15+G20+G31</f>
        <v>2493451.4499999997</v>
      </c>
      <c r="H36" s="66">
        <f t="shared" si="3"/>
        <v>2580362.29</v>
      </c>
      <c r="I36" s="8"/>
    </row>
    <row r="37" spans="1:9">
      <c r="A37" s="106"/>
      <c r="B37" s="5" t="s">
        <v>75</v>
      </c>
      <c r="C37" s="105">
        <v>26510</v>
      </c>
      <c r="D37" s="106"/>
      <c r="E37" s="111"/>
      <c r="F37" s="107">
        <f>F17+F21+F32</f>
        <v>2313851.6</v>
      </c>
      <c r="G37" s="107">
        <f t="shared" ref="G37:H37" si="4">G17+G21+G32</f>
        <v>2493451.4499999997</v>
      </c>
      <c r="H37" s="107">
        <f t="shared" si="4"/>
        <v>2580362.29</v>
      </c>
      <c r="I37" s="106"/>
    </row>
    <row r="38" spans="1:9">
      <c r="A38" s="106"/>
      <c r="B38" s="9"/>
      <c r="C38" s="105"/>
      <c r="D38" s="106"/>
      <c r="E38" s="112"/>
      <c r="F38" s="107"/>
      <c r="G38" s="107"/>
      <c r="H38" s="107"/>
      <c r="I38" s="106"/>
    </row>
    <row r="39" spans="1:9" ht="78.75">
      <c r="A39" s="7" t="s">
        <v>76</v>
      </c>
      <c r="B39" s="9" t="s">
        <v>77</v>
      </c>
      <c r="C39" s="7">
        <v>26600</v>
      </c>
      <c r="D39" s="7" t="s">
        <v>4</v>
      </c>
      <c r="E39" s="75"/>
      <c r="F39" s="31"/>
      <c r="G39" s="31"/>
      <c r="H39" s="31"/>
      <c r="I39" s="8"/>
    </row>
    <row r="40" spans="1:9">
      <c r="A40" s="106"/>
      <c r="B40" s="5" t="s">
        <v>75</v>
      </c>
      <c r="C40" s="105">
        <v>26610</v>
      </c>
      <c r="D40" s="106"/>
      <c r="E40" s="111"/>
      <c r="F40" s="107"/>
      <c r="G40" s="107"/>
      <c r="H40" s="107"/>
      <c r="I40" s="106"/>
    </row>
    <row r="41" spans="1:9">
      <c r="A41" s="106"/>
      <c r="B41" s="9"/>
      <c r="C41" s="105"/>
      <c r="D41" s="106"/>
      <c r="E41" s="112"/>
      <c r="F41" s="107"/>
      <c r="G41" s="107"/>
      <c r="H41" s="107"/>
      <c r="I41" s="106"/>
    </row>
    <row r="43" spans="1:9">
      <c r="A43" s="1" t="s">
        <v>79</v>
      </c>
      <c r="C43" s="114" t="s">
        <v>146</v>
      </c>
      <c r="D43" s="114"/>
      <c r="E43" s="83"/>
      <c r="F43" s="125" t="s">
        <v>82</v>
      </c>
      <c r="G43" s="125"/>
      <c r="H43" s="114" t="s">
        <v>147</v>
      </c>
      <c r="I43" s="114"/>
    </row>
    <row r="44" spans="1:9" s="17" customFormat="1" ht="12.75">
      <c r="A44" s="17" t="s">
        <v>80</v>
      </c>
      <c r="C44" s="100" t="s">
        <v>81</v>
      </c>
      <c r="D44" s="100"/>
      <c r="E44" s="73"/>
      <c r="F44" s="123" t="s">
        <v>83</v>
      </c>
      <c r="G44" s="123"/>
      <c r="H44" s="100" t="s">
        <v>84</v>
      </c>
      <c r="I44" s="100"/>
    </row>
    <row r="46" spans="1:9">
      <c r="A46" s="1" t="s">
        <v>85</v>
      </c>
      <c r="C46" s="121" t="s">
        <v>148</v>
      </c>
      <c r="D46" s="121"/>
      <c r="E46" s="79"/>
      <c r="F46" s="122" t="s">
        <v>149</v>
      </c>
      <c r="G46" s="122"/>
      <c r="H46" s="122"/>
      <c r="I46" s="72" t="s">
        <v>150</v>
      </c>
    </row>
    <row r="47" spans="1:9">
      <c r="C47" s="100" t="s">
        <v>81</v>
      </c>
      <c r="D47" s="100"/>
      <c r="E47" s="73"/>
      <c r="F47" s="123" t="s">
        <v>86</v>
      </c>
      <c r="G47" s="123"/>
      <c r="H47" s="123"/>
      <c r="I47" s="18" t="s">
        <v>87</v>
      </c>
    </row>
    <row r="48" spans="1:9">
      <c r="A48" s="1" t="str">
        <f>Тит.лист!A31</f>
        <v>от "26" февраля 2021 г.</v>
      </c>
    </row>
    <row r="50" spans="2:8" hidden="1">
      <c r="B50" s="23" t="s">
        <v>88</v>
      </c>
      <c r="C50" s="22"/>
      <c r="D50" s="22"/>
      <c r="E50" s="22"/>
      <c r="F50" s="46"/>
      <c r="G50" s="47"/>
    </row>
    <row r="51" spans="2:8" hidden="1">
      <c r="B51" s="113"/>
      <c r="C51" s="114"/>
      <c r="D51" s="114"/>
      <c r="E51" s="114"/>
      <c r="F51" s="114"/>
      <c r="G51" s="115"/>
    </row>
    <row r="52" spans="2:8" hidden="1">
      <c r="B52" s="116" t="s">
        <v>89</v>
      </c>
      <c r="C52" s="117"/>
      <c r="D52" s="117"/>
      <c r="E52" s="117"/>
      <c r="F52" s="117"/>
      <c r="G52" s="118"/>
    </row>
    <row r="53" spans="2:8" hidden="1">
      <c r="B53" s="24"/>
      <c r="C53" s="20"/>
      <c r="D53" s="20"/>
      <c r="E53" s="20"/>
      <c r="F53" s="48"/>
      <c r="G53" s="49"/>
    </row>
    <row r="54" spans="2:8" hidden="1">
      <c r="B54" s="25"/>
      <c r="C54" s="20"/>
      <c r="D54" s="19"/>
      <c r="E54" s="19"/>
      <c r="F54" s="50"/>
      <c r="G54" s="51"/>
    </row>
    <row r="55" spans="2:8" s="17" customFormat="1" ht="12.75" hidden="1">
      <c r="B55" s="26" t="s">
        <v>83</v>
      </c>
      <c r="C55" s="21"/>
      <c r="D55" s="119" t="s">
        <v>84</v>
      </c>
      <c r="E55" s="119"/>
      <c r="F55" s="119"/>
      <c r="G55" s="120"/>
      <c r="H55" s="52"/>
    </row>
    <row r="56" spans="2:8" hidden="1">
      <c r="B56" s="24"/>
      <c r="C56" s="20"/>
      <c r="D56" s="20"/>
      <c r="E56" s="20"/>
      <c r="F56" s="48"/>
      <c r="G56" s="49"/>
    </row>
    <row r="57" spans="2:8" hidden="1">
      <c r="B57" s="24" t="s">
        <v>90</v>
      </c>
      <c r="C57" s="20"/>
      <c r="D57" s="20"/>
      <c r="E57" s="20"/>
      <c r="F57" s="48"/>
      <c r="G57" s="49"/>
    </row>
    <row r="58" spans="2:8" hidden="1">
      <c r="B58" s="27"/>
      <c r="C58" s="28"/>
      <c r="D58" s="28"/>
      <c r="E58" s="28"/>
      <c r="F58" s="53"/>
      <c r="G58" s="54"/>
    </row>
    <row r="61" spans="2:8">
      <c r="B61" s="1" t="s">
        <v>136</v>
      </c>
      <c r="F61" s="45">
        <f>F14-F36</f>
        <v>0</v>
      </c>
      <c r="G61" s="45">
        <f t="shared" ref="G61:H61" si="5">G14-G36</f>
        <v>0</v>
      </c>
      <c r="H61" s="45">
        <f t="shared" si="5"/>
        <v>0</v>
      </c>
    </row>
  </sheetData>
  <mergeCells count="84">
    <mergeCell ref="A3:A4"/>
    <mergeCell ref="B3:B4"/>
    <mergeCell ref="C3:C4"/>
    <mergeCell ref="D3:D4"/>
    <mergeCell ref="F3:I3"/>
    <mergeCell ref="E3:E4"/>
    <mergeCell ref="H7:H8"/>
    <mergeCell ref="I7:I8"/>
    <mergeCell ref="A15:A16"/>
    <mergeCell ref="C15:C16"/>
    <mergeCell ref="D15:D16"/>
    <mergeCell ref="F15:F16"/>
    <mergeCell ref="G15:G16"/>
    <mergeCell ref="H15:H16"/>
    <mergeCell ref="I15:I16"/>
    <mergeCell ref="A7:A8"/>
    <mergeCell ref="C7:C8"/>
    <mergeCell ref="D7:D8"/>
    <mergeCell ref="F7:F8"/>
    <mergeCell ref="G7:G8"/>
    <mergeCell ref="E7:E8"/>
    <mergeCell ref="E15:E16"/>
    <mergeCell ref="I17:I18"/>
    <mergeCell ref="A21:A22"/>
    <mergeCell ref="C21:C22"/>
    <mergeCell ref="D21:D22"/>
    <mergeCell ref="F21:F22"/>
    <mergeCell ref="G21:G22"/>
    <mergeCell ref="H21:H22"/>
    <mergeCell ref="I21:I22"/>
    <mergeCell ref="A17:A18"/>
    <mergeCell ref="C17:C18"/>
    <mergeCell ref="D17:D18"/>
    <mergeCell ref="F17:F18"/>
    <mergeCell ref="G17:G18"/>
    <mergeCell ref="H17:H18"/>
    <mergeCell ref="E17:E18"/>
    <mergeCell ref="E21:E22"/>
    <mergeCell ref="I28:I29"/>
    <mergeCell ref="A32:A33"/>
    <mergeCell ref="C32:C33"/>
    <mergeCell ref="D32:D33"/>
    <mergeCell ref="F32:F33"/>
    <mergeCell ref="G32:G33"/>
    <mergeCell ref="H32:H33"/>
    <mergeCell ref="I32:I33"/>
    <mergeCell ref="A28:A29"/>
    <mergeCell ref="C28:C29"/>
    <mergeCell ref="D28:D29"/>
    <mergeCell ref="F28:F29"/>
    <mergeCell ref="G28:G29"/>
    <mergeCell ref="H28:H29"/>
    <mergeCell ref="E28:E29"/>
    <mergeCell ref="E32:E33"/>
    <mergeCell ref="C37:C38"/>
    <mergeCell ref="D37:D38"/>
    <mergeCell ref="F37:F38"/>
    <mergeCell ref="G37:G38"/>
    <mergeCell ref="H37:H38"/>
    <mergeCell ref="E37:E38"/>
    <mergeCell ref="A1:I1"/>
    <mergeCell ref="C43:D43"/>
    <mergeCell ref="C44:D44"/>
    <mergeCell ref="F43:G43"/>
    <mergeCell ref="F44:G44"/>
    <mergeCell ref="H43:I43"/>
    <mergeCell ref="H44:I44"/>
    <mergeCell ref="I37:I38"/>
    <mergeCell ref="A40:A41"/>
    <mergeCell ref="C40:C41"/>
    <mergeCell ref="D40:D41"/>
    <mergeCell ref="F40:F41"/>
    <mergeCell ref="G40:G41"/>
    <mergeCell ref="H40:H41"/>
    <mergeCell ref="I40:I41"/>
    <mergeCell ref="A37:A38"/>
    <mergeCell ref="E40:E41"/>
    <mergeCell ref="B51:G51"/>
    <mergeCell ref="B52:G52"/>
    <mergeCell ref="D55:G55"/>
    <mergeCell ref="C46:D46"/>
    <mergeCell ref="C47:D47"/>
    <mergeCell ref="F46:H46"/>
    <mergeCell ref="F47:H47"/>
  </mergeCells>
  <hyperlinks>
    <hyperlink ref="B6" location="Par1117" tooltip="&lt;11&gt; Плановые показатели выплат на закупку товаров, работ, услуг по строке 26000 Раздела 2 &quot;Сведения по выплатам на закупку товаров, работ, услуг&quot; Плана распределяются на выплаты по контрактам (договорам), заключенным (планируемым к заключению) в соответс" display="Par1117"/>
    <hyperlink ref="B8"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9"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10"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4"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9" location="Par1120" tooltip="&lt;14&gt; Государственным (муниципальным) бюджетным учреждением показатель не формируется." display="Par1120"/>
    <hyperlink ref="B24" location="Par1120" tooltip="&lt;14&gt; Государственным (муниципальным) бюджетным учреждением показатель не формируется." display="Par1120"/>
    <hyperlink ref="B25" location="Par1121" tooltip="&lt;15&gt; Указывается сумма закупок товаров, работ, услуг, осуществляемых в соответствии с Федеральным законом N 44-ФЗ." display="Par1121"/>
    <hyperlink ref="B30" location="Par1120" tooltip="&lt;14&gt; Государственным (муниципальным) бюджетным учреждением показатель не формируется." display="Par1120"/>
    <hyperlink ref="B36" location="Par1122" tooltip="&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 display="Par1122"/>
  </hyperlinks>
  <pageMargins left="0.7" right="0.7" top="0.75" bottom="0.75"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L15" sqref="L15"/>
    </sheetView>
  </sheetViews>
  <sheetFormatPr defaultRowHeight="12.75" customHeight="1"/>
  <cols>
    <col min="1" max="1" width="5" customWidth="1"/>
    <col min="2" max="2" width="4.42578125" customWidth="1"/>
    <col min="3" max="4" width="9.42578125" hidden="1" customWidth="1"/>
    <col min="5" max="5" width="9.28515625" hidden="1" customWidth="1"/>
    <col min="6" max="6" width="9.85546875" customWidth="1"/>
    <col min="7" max="7" width="9.42578125" customWidth="1"/>
    <col min="8" max="8" width="9.5703125" customWidth="1"/>
    <col min="9" max="10" width="9.140625" customWidth="1"/>
    <col min="257" max="257" width="5" customWidth="1"/>
    <col min="258" max="258" width="4.42578125" customWidth="1"/>
    <col min="259" max="261" width="0" hidden="1" customWidth="1"/>
    <col min="262" max="262" width="9.85546875" customWidth="1"/>
    <col min="263" max="263" width="9.42578125" customWidth="1"/>
    <col min="264" max="264" width="9.5703125" customWidth="1"/>
    <col min="265" max="266" width="9.140625" customWidth="1"/>
    <col min="513" max="513" width="5" customWidth="1"/>
    <col min="514" max="514" width="4.42578125" customWidth="1"/>
    <col min="515" max="517" width="0" hidden="1" customWidth="1"/>
    <col min="518" max="518" width="9.85546875" customWidth="1"/>
    <col min="519" max="519" width="9.42578125" customWidth="1"/>
    <col min="520" max="520" width="9.5703125" customWidth="1"/>
    <col min="521" max="522" width="9.140625" customWidth="1"/>
    <col min="769" max="769" width="5" customWidth="1"/>
    <col min="770" max="770" width="4.42578125" customWidth="1"/>
    <col min="771" max="773" width="0" hidden="1" customWidth="1"/>
    <col min="774" max="774" width="9.85546875" customWidth="1"/>
    <col min="775" max="775" width="9.42578125" customWidth="1"/>
    <col min="776" max="776" width="9.5703125" customWidth="1"/>
    <col min="777" max="778" width="9.140625" customWidth="1"/>
    <col min="1025" max="1025" width="5" customWidth="1"/>
    <col min="1026" max="1026" width="4.42578125" customWidth="1"/>
    <col min="1027" max="1029" width="0" hidden="1" customWidth="1"/>
    <col min="1030" max="1030" width="9.85546875" customWidth="1"/>
    <col min="1031" max="1031" width="9.42578125" customWidth="1"/>
    <col min="1032" max="1032" width="9.5703125" customWidth="1"/>
    <col min="1033" max="1034" width="9.140625" customWidth="1"/>
    <col min="1281" max="1281" width="5" customWidth="1"/>
    <col min="1282" max="1282" width="4.42578125" customWidth="1"/>
    <col min="1283" max="1285" width="0" hidden="1" customWidth="1"/>
    <col min="1286" max="1286" width="9.85546875" customWidth="1"/>
    <col min="1287" max="1287" width="9.42578125" customWidth="1"/>
    <col min="1288" max="1288" width="9.5703125" customWidth="1"/>
    <col min="1289" max="1290" width="9.140625" customWidth="1"/>
    <col min="1537" max="1537" width="5" customWidth="1"/>
    <col min="1538" max="1538" width="4.42578125" customWidth="1"/>
    <col min="1539" max="1541" width="0" hidden="1" customWidth="1"/>
    <col min="1542" max="1542" width="9.85546875" customWidth="1"/>
    <col min="1543" max="1543" width="9.42578125" customWidth="1"/>
    <col min="1544" max="1544" width="9.5703125" customWidth="1"/>
    <col min="1545" max="1546" width="9.140625" customWidth="1"/>
    <col min="1793" max="1793" width="5" customWidth="1"/>
    <col min="1794" max="1794" width="4.42578125" customWidth="1"/>
    <col min="1795" max="1797" width="0" hidden="1" customWidth="1"/>
    <col min="1798" max="1798" width="9.85546875" customWidth="1"/>
    <col min="1799" max="1799" width="9.42578125" customWidth="1"/>
    <col min="1800" max="1800" width="9.5703125" customWidth="1"/>
    <col min="1801" max="1802" width="9.140625" customWidth="1"/>
    <col min="2049" max="2049" width="5" customWidth="1"/>
    <col min="2050" max="2050" width="4.42578125" customWidth="1"/>
    <col min="2051" max="2053" width="0" hidden="1" customWidth="1"/>
    <col min="2054" max="2054" width="9.85546875" customWidth="1"/>
    <col min="2055" max="2055" width="9.42578125" customWidth="1"/>
    <col min="2056" max="2056" width="9.5703125" customWidth="1"/>
    <col min="2057" max="2058" width="9.140625" customWidth="1"/>
    <col min="2305" max="2305" width="5" customWidth="1"/>
    <col min="2306" max="2306" width="4.42578125" customWidth="1"/>
    <col min="2307" max="2309" width="0" hidden="1" customWidth="1"/>
    <col min="2310" max="2310" width="9.85546875" customWidth="1"/>
    <col min="2311" max="2311" width="9.42578125" customWidth="1"/>
    <col min="2312" max="2312" width="9.5703125" customWidth="1"/>
    <col min="2313" max="2314" width="9.140625" customWidth="1"/>
    <col min="2561" max="2561" width="5" customWidth="1"/>
    <col min="2562" max="2562" width="4.42578125" customWidth="1"/>
    <col min="2563" max="2565" width="0" hidden="1" customWidth="1"/>
    <col min="2566" max="2566" width="9.85546875" customWidth="1"/>
    <col min="2567" max="2567" width="9.42578125" customWidth="1"/>
    <col min="2568" max="2568" width="9.5703125" customWidth="1"/>
    <col min="2569" max="2570" width="9.140625" customWidth="1"/>
    <col min="2817" max="2817" width="5" customWidth="1"/>
    <col min="2818" max="2818" width="4.42578125" customWidth="1"/>
    <col min="2819" max="2821" width="0" hidden="1" customWidth="1"/>
    <col min="2822" max="2822" width="9.85546875" customWidth="1"/>
    <col min="2823" max="2823" width="9.42578125" customWidth="1"/>
    <col min="2824" max="2824" width="9.5703125" customWidth="1"/>
    <col min="2825" max="2826" width="9.140625" customWidth="1"/>
    <col min="3073" max="3073" width="5" customWidth="1"/>
    <col min="3074" max="3074" width="4.42578125" customWidth="1"/>
    <col min="3075" max="3077" width="0" hidden="1" customWidth="1"/>
    <col min="3078" max="3078" width="9.85546875" customWidth="1"/>
    <col min="3079" max="3079" width="9.42578125" customWidth="1"/>
    <col min="3080" max="3080" width="9.5703125" customWidth="1"/>
    <col min="3081" max="3082" width="9.140625" customWidth="1"/>
    <col min="3329" max="3329" width="5" customWidth="1"/>
    <col min="3330" max="3330" width="4.42578125" customWidth="1"/>
    <col min="3331" max="3333" width="0" hidden="1" customWidth="1"/>
    <col min="3334" max="3334" width="9.85546875" customWidth="1"/>
    <col min="3335" max="3335" width="9.42578125" customWidth="1"/>
    <col min="3336" max="3336" width="9.5703125" customWidth="1"/>
    <col min="3337" max="3338" width="9.140625" customWidth="1"/>
    <col min="3585" max="3585" width="5" customWidth="1"/>
    <col min="3586" max="3586" width="4.42578125" customWidth="1"/>
    <col min="3587" max="3589" width="0" hidden="1" customWidth="1"/>
    <col min="3590" max="3590" width="9.85546875" customWidth="1"/>
    <col min="3591" max="3591" width="9.42578125" customWidth="1"/>
    <col min="3592" max="3592" width="9.5703125" customWidth="1"/>
    <col min="3593" max="3594" width="9.140625" customWidth="1"/>
    <col min="3841" max="3841" width="5" customWidth="1"/>
    <col min="3842" max="3842" width="4.42578125" customWidth="1"/>
    <col min="3843" max="3845" width="0" hidden="1" customWidth="1"/>
    <col min="3846" max="3846" width="9.85546875" customWidth="1"/>
    <col min="3847" max="3847" width="9.42578125" customWidth="1"/>
    <col min="3848" max="3848" width="9.5703125" customWidth="1"/>
    <col min="3849" max="3850" width="9.140625" customWidth="1"/>
    <col min="4097" max="4097" width="5" customWidth="1"/>
    <col min="4098" max="4098" width="4.42578125" customWidth="1"/>
    <col min="4099" max="4101" width="0" hidden="1" customWidth="1"/>
    <col min="4102" max="4102" width="9.85546875" customWidth="1"/>
    <col min="4103" max="4103" width="9.42578125" customWidth="1"/>
    <col min="4104" max="4104" width="9.5703125" customWidth="1"/>
    <col min="4105" max="4106" width="9.140625" customWidth="1"/>
    <col min="4353" max="4353" width="5" customWidth="1"/>
    <col min="4354" max="4354" width="4.42578125" customWidth="1"/>
    <col min="4355" max="4357" width="0" hidden="1" customWidth="1"/>
    <col min="4358" max="4358" width="9.85546875" customWidth="1"/>
    <col min="4359" max="4359" width="9.42578125" customWidth="1"/>
    <col min="4360" max="4360" width="9.5703125" customWidth="1"/>
    <col min="4361" max="4362" width="9.140625" customWidth="1"/>
    <col min="4609" max="4609" width="5" customWidth="1"/>
    <col min="4610" max="4610" width="4.42578125" customWidth="1"/>
    <col min="4611" max="4613" width="0" hidden="1" customWidth="1"/>
    <col min="4614" max="4614" width="9.85546875" customWidth="1"/>
    <col min="4615" max="4615" width="9.42578125" customWidth="1"/>
    <col min="4616" max="4616" width="9.5703125" customWidth="1"/>
    <col min="4617" max="4618" width="9.140625" customWidth="1"/>
    <col min="4865" max="4865" width="5" customWidth="1"/>
    <col min="4866" max="4866" width="4.42578125" customWidth="1"/>
    <col min="4867" max="4869" width="0" hidden="1" customWidth="1"/>
    <col min="4870" max="4870" width="9.85546875" customWidth="1"/>
    <col min="4871" max="4871" width="9.42578125" customWidth="1"/>
    <col min="4872" max="4872" width="9.5703125" customWidth="1"/>
    <col min="4873" max="4874" width="9.140625" customWidth="1"/>
    <col min="5121" max="5121" width="5" customWidth="1"/>
    <col min="5122" max="5122" width="4.42578125" customWidth="1"/>
    <col min="5123" max="5125" width="0" hidden="1" customWidth="1"/>
    <col min="5126" max="5126" width="9.85546875" customWidth="1"/>
    <col min="5127" max="5127" width="9.42578125" customWidth="1"/>
    <col min="5128" max="5128" width="9.5703125" customWidth="1"/>
    <col min="5129" max="5130" width="9.140625" customWidth="1"/>
    <col min="5377" max="5377" width="5" customWidth="1"/>
    <col min="5378" max="5378" width="4.42578125" customWidth="1"/>
    <col min="5379" max="5381" width="0" hidden="1" customWidth="1"/>
    <col min="5382" max="5382" width="9.85546875" customWidth="1"/>
    <col min="5383" max="5383" width="9.42578125" customWidth="1"/>
    <col min="5384" max="5384" width="9.5703125" customWidth="1"/>
    <col min="5385" max="5386" width="9.140625" customWidth="1"/>
    <col min="5633" max="5633" width="5" customWidth="1"/>
    <col min="5634" max="5634" width="4.42578125" customWidth="1"/>
    <col min="5635" max="5637" width="0" hidden="1" customWidth="1"/>
    <col min="5638" max="5638" width="9.85546875" customWidth="1"/>
    <col min="5639" max="5639" width="9.42578125" customWidth="1"/>
    <col min="5640" max="5640" width="9.5703125" customWidth="1"/>
    <col min="5641" max="5642" width="9.140625" customWidth="1"/>
    <col min="5889" max="5889" width="5" customWidth="1"/>
    <col min="5890" max="5890" width="4.42578125" customWidth="1"/>
    <col min="5891" max="5893" width="0" hidden="1" customWidth="1"/>
    <col min="5894" max="5894" width="9.85546875" customWidth="1"/>
    <col min="5895" max="5895" width="9.42578125" customWidth="1"/>
    <col min="5896" max="5896" width="9.5703125" customWidth="1"/>
    <col min="5897" max="5898" width="9.140625" customWidth="1"/>
    <col min="6145" max="6145" width="5" customWidth="1"/>
    <col min="6146" max="6146" width="4.42578125" customWidth="1"/>
    <col min="6147" max="6149" width="0" hidden="1" customWidth="1"/>
    <col min="6150" max="6150" width="9.85546875" customWidth="1"/>
    <col min="6151" max="6151" width="9.42578125" customWidth="1"/>
    <col min="6152" max="6152" width="9.5703125" customWidth="1"/>
    <col min="6153" max="6154" width="9.140625" customWidth="1"/>
    <col min="6401" max="6401" width="5" customWidth="1"/>
    <col min="6402" max="6402" width="4.42578125" customWidth="1"/>
    <col min="6403" max="6405" width="0" hidden="1" customWidth="1"/>
    <col min="6406" max="6406" width="9.85546875" customWidth="1"/>
    <col min="6407" max="6407" width="9.42578125" customWidth="1"/>
    <col min="6408" max="6408" width="9.5703125" customWidth="1"/>
    <col min="6409" max="6410" width="9.140625" customWidth="1"/>
    <col min="6657" max="6657" width="5" customWidth="1"/>
    <col min="6658" max="6658" width="4.42578125" customWidth="1"/>
    <col min="6659" max="6661" width="0" hidden="1" customWidth="1"/>
    <col min="6662" max="6662" width="9.85546875" customWidth="1"/>
    <col min="6663" max="6663" width="9.42578125" customWidth="1"/>
    <col min="6664" max="6664" width="9.5703125" customWidth="1"/>
    <col min="6665" max="6666" width="9.140625" customWidth="1"/>
    <col min="6913" max="6913" width="5" customWidth="1"/>
    <col min="6914" max="6914" width="4.42578125" customWidth="1"/>
    <col min="6915" max="6917" width="0" hidden="1" customWidth="1"/>
    <col min="6918" max="6918" width="9.85546875" customWidth="1"/>
    <col min="6919" max="6919" width="9.42578125" customWidth="1"/>
    <col min="6920" max="6920" width="9.5703125" customWidth="1"/>
    <col min="6921" max="6922" width="9.140625" customWidth="1"/>
    <col min="7169" max="7169" width="5" customWidth="1"/>
    <col min="7170" max="7170" width="4.42578125" customWidth="1"/>
    <col min="7171" max="7173" width="0" hidden="1" customWidth="1"/>
    <col min="7174" max="7174" width="9.85546875" customWidth="1"/>
    <col min="7175" max="7175" width="9.42578125" customWidth="1"/>
    <col min="7176" max="7176" width="9.5703125" customWidth="1"/>
    <col min="7177" max="7178" width="9.140625" customWidth="1"/>
    <col min="7425" max="7425" width="5" customWidth="1"/>
    <col min="7426" max="7426" width="4.42578125" customWidth="1"/>
    <col min="7427" max="7429" width="0" hidden="1" customWidth="1"/>
    <col min="7430" max="7430" width="9.85546875" customWidth="1"/>
    <col min="7431" max="7431" width="9.42578125" customWidth="1"/>
    <col min="7432" max="7432" width="9.5703125" customWidth="1"/>
    <col min="7433" max="7434" width="9.140625" customWidth="1"/>
    <col min="7681" max="7681" width="5" customWidth="1"/>
    <col min="7682" max="7682" width="4.42578125" customWidth="1"/>
    <col min="7683" max="7685" width="0" hidden="1" customWidth="1"/>
    <col min="7686" max="7686" width="9.85546875" customWidth="1"/>
    <col min="7687" max="7687" width="9.42578125" customWidth="1"/>
    <col min="7688" max="7688" width="9.5703125" customWidth="1"/>
    <col min="7689" max="7690" width="9.140625" customWidth="1"/>
    <col min="7937" max="7937" width="5" customWidth="1"/>
    <col min="7938" max="7938" width="4.42578125" customWidth="1"/>
    <col min="7939" max="7941" width="0" hidden="1" customWidth="1"/>
    <col min="7942" max="7942" width="9.85546875" customWidth="1"/>
    <col min="7943" max="7943" width="9.42578125" customWidth="1"/>
    <col min="7944" max="7944" width="9.5703125" customWidth="1"/>
    <col min="7945" max="7946" width="9.140625" customWidth="1"/>
    <col min="8193" max="8193" width="5" customWidth="1"/>
    <col min="8194" max="8194" width="4.42578125" customWidth="1"/>
    <col min="8195" max="8197" width="0" hidden="1" customWidth="1"/>
    <col min="8198" max="8198" width="9.85546875" customWidth="1"/>
    <col min="8199" max="8199" width="9.42578125" customWidth="1"/>
    <col min="8200" max="8200" width="9.5703125" customWidth="1"/>
    <col min="8201" max="8202" width="9.140625" customWidth="1"/>
    <col min="8449" max="8449" width="5" customWidth="1"/>
    <col min="8450" max="8450" width="4.42578125" customWidth="1"/>
    <col min="8451" max="8453" width="0" hidden="1" customWidth="1"/>
    <col min="8454" max="8454" width="9.85546875" customWidth="1"/>
    <col min="8455" max="8455" width="9.42578125" customWidth="1"/>
    <col min="8456" max="8456" width="9.5703125" customWidth="1"/>
    <col min="8457" max="8458" width="9.140625" customWidth="1"/>
    <col min="8705" max="8705" width="5" customWidth="1"/>
    <col min="8706" max="8706" width="4.42578125" customWidth="1"/>
    <col min="8707" max="8709" width="0" hidden="1" customWidth="1"/>
    <col min="8710" max="8710" width="9.85546875" customWidth="1"/>
    <col min="8711" max="8711" width="9.42578125" customWidth="1"/>
    <col min="8712" max="8712" width="9.5703125" customWidth="1"/>
    <col min="8713" max="8714" width="9.140625" customWidth="1"/>
    <col min="8961" max="8961" width="5" customWidth="1"/>
    <col min="8962" max="8962" width="4.42578125" customWidth="1"/>
    <col min="8963" max="8965" width="0" hidden="1" customWidth="1"/>
    <col min="8966" max="8966" width="9.85546875" customWidth="1"/>
    <col min="8967" max="8967" width="9.42578125" customWidth="1"/>
    <col min="8968" max="8968" width="9.5703125" customWidth="1"/>
    <col min="8969" max="8970" width="9.140625" customWidth="1"/>
    <col min="9217" max="9217" width="5" customWidth="1"/>
    <col min="9218" max="9218" width="4.42578125" customWidth="1"/>
    <col min="9219" max="9221" width="0" hidden="1" customWidth="1"/>
    <col min="9222" max="9222" width="9.85546875" customWidth="1"/>
    <col min="9223" max="9223" width="9.42578125" customWidth="1"/>
    <col min="9224" max="9224" width="9.5703125" customWidth="1"/>
    <col min="9225" max="9226" width="9.140625" customWidth="1"/>
    <col min="9473" max="9473" width="5" customWidth="1"/>
    <col min="9474" max="9474" width="4.42578125" customWidth="1"/>
    <col min="9475" max="9477" width="0" hidden="1" customWidth="1"/>
    <col min="9478" max="9478" width="9.85546875" customWidth="1"/>
    <col min="9479" max="9479" width="9.42578125" customWidth="1"/>
    <col min="9480" max="9480" width="9.5703125" customWidth="1"/>
    <col min="9481" max="9482" width="9.140625" customWidth="1"/>
    <col min="9729" max="9729" width="5" customWidth="1"/>
    <col min="9730" max="9730" width="4.42578125" customWidth="1"/>
    <col min="9731" max="9733" width="0" hidden="1" customWidth="1"/>
    <col min="9734" max="9734" width="9.85546875" customWidth="1"/>
    <col min="9735" max="9735" width="9.42578125" customWidth="1"/>
    <col min="9736" max="9736" width="9.5703125" customWidth="1"/>
    <col min="9737" max="9738" width="9.140625" customWidth="1"/>
    <col min="9985" max="9985" width="5" customWidth="1"/>
    <col min="9986" max="9986" width="4.42578125" customWidth="1"/>
    <col min="9987" max="9989" width="0" hidden="1" customWidth="1"/>
    <col min="9990" max="9990" width="9.85546875" customWidth="1"/>
    <col min="9991" max="9991" width="9.42578125" customWidth="1"/>
    <col min="9992" max="9992" width="9.5703125" customWidth="1"/>
    <col min="9993" max="9994" width="9.140625" customWidth="1"/>
    <col min="10241" max="10241" width="5" customWidth="1"/>
    <col min="10242" max="10242" width="4.42578125" customWidth="1"/>
    <col min="10243" max="10245" width="0" hidden="1" customWidth="1"/>
    <col min="10246" max="10246" width="9.85546875" customWidth="1"/>
    <col min="10247" max="10247" width="9.42578125" customWidth="1"/>
    <col min="10248" max="10248" width="9.5703125" customWidth="1"/>
    <col min="10249" max="10250" width="9.140625" customWidth="1"/>
    <col min="10497" max="10497" width="5" customWidth="1"/>
    <col min="10498" max="10498" width="4.42578125" customWidth="1"/>
    <col min="10499" max="10501" width="0" hidden="1" customWidth="1"/>
    <col min="10502" max="10502" width="9.85546875" customWidth="1"/>
    <col min="10503" max="10503" width="9.42578125" customWidth="1"/>
    <col min="10504" max="10504" width="9.5703125" customWidth="1"/>
    <col min="10505" max="10506" width="9.140625" customWidth="1"/>
    <col min="10753" max="10753" width="5" customWidth="1"/>
    <col min="10754" max="10754" width="4.42578125" customWidth="1"/>
    <col min="10755" max="10757" width="0" hidden="1" customWidth="1"/>
    <col min="10758" max="10758" width="9.85546875" customWidth="1"/>
    <col min="10759" max="10759" width="9.42578125" customWidth="1"/>
    <col min="10760" max="10760" width="9.5703125" customWidth="1"/>
    <col min="10761" max="10762" width="9.140625" customWidth="1"/>
    <col min="11009" max="11009" width="5" customWidth="1"/>
    <col min="11010" max="11010" width="4.42578125" customWidth="1"/>
    <col min="11011" max="11013" width="0" hidden="1" customWidth="1"/>
    <col min="11014" max="11014" width="9.85546875" customWidth="1"/>
    <col min="11015" max="11015" width="9.42578125" customWidth="1"/>
    <col min="11016" max="11016" width="9.5703125" customWidth="1"/>
    <col min="11017" max="11018" width="9.140625" customWidth="1"/>
    <col min="11265" max="11265" width="5" customWidth="1"/>
    <col min="11266" max="11266" width="4.42578125" customWidth="1"/>
    <col min="11267" max="11269" width="0" hidden="1" customWidth="1"/>
    <col min="11270" max="11270" width="9.85546875" customWidth="1"/>
    <col min="11271" max="11271" width="9.42578125" customWidth="1"/>
    <col min="11272" max="11272" width="9.5703125" customWidth="1"/>
    <col min="11273" max="11274" width="9.140625" customWidth="1"/>
    <col min="11521" max="11521" width="5" customWidth="1"/>
    <col min="11522" max="11522" width="4.42578125" customWidth="1"/>
    <col min="11523" max="11525" width="0" hidden="1" customWidth="1"/>
    <col min="11526" max="11526" width="9.85546875" customWidth="1"/>
    <col min="11527" max="11527" width="9.42578125" customWidth="1"/>
    <col min="11528" max="11528" width="9.5703125" customWidth="1"/>
    <col min="11529" max="11530" width="9.140625" customWidth="1"/>
    <col min="11777" max="11777" width="5" customWidth="1"/>
    <col min="11778" max="11778" width="4.42578125" customWidth="1"/>
    <col min="11779" max="11781" width="0" hidden="1" customWidth="1"/>
    <col min="11782" max="11782" width="9.85546875" customWidth="1"/>
    <col min="11783" max="11783" width="9.42578125" customWidth="1"/>
    <col min="11784" max="11784" width="9.5703125" customWidth="1"/>
    <col min="11785" max="11786" width="9.140625" customWidth="1"/>
    <col min="12033" max="12033" width="5" customWidth="1"/>
    <col min="12034" max="12034" width="4.42578125" customWidth="1"/>
    <col min="12035" max="12037" width="0" hidden="1" customWidth="1"/>
    <col min="12038" max="12038" width="9.85546875" customWidth="1"/>
    <col min="12039" max="12039" width="9.42578125" customWidth="1"/>
    <col min="12040" max="12040" width="9.5703125" customWidth="1"/>
    <col min="12041" max="12042" width="9.140625" customWidth="1"/>
    <col min="12289" max="12289" width="5" customWidth="1"/>
    <col min="12290" max="12290" width="4.42578125" customWidth="1"/>
    <col min="12291" max="12293" width="0" hidden="1" customWidth="1"/>
    <col min="12294" max="12294" width="9.85546875" customWidth="1"/>
    <col min="12295" max="12295" width="9.42578125" customWidth="1"/>
    <col min="12296" max="12296" width="9.5703125" customWidth="1"/>
    <col min="12297" max="12298" width="9.140625" customWidth="1"/>
    <col min="12545" max="12545" width="5" customWidth="1"/>
    <col min="12546" max="12546" width="4.42578125" customWidth="1"/>
    <col min="12547" max="12549" width="0" hidden="1" customWidth="1"/>
    <col min="12550" max="12550" width="9.85546875" customWidth="1"/>
    <col min="12551" max="12551" width="9.42578125" customWidth="1"/>
    <col min="12552" max="12552" width="9.5703125" customWidth="1"/>
    <col min="12553" max="12554" width="9.140625" customWidth="1"/>
    <col min="12801" max="12801" width="5" customWidth="1"/>
    <col min="12802" max="12802" width="4.42578125" customWidth="1"/>
    <col min="12803" max="12805" width="0" hidden="1" customWidth="1"/>
    <col min="12806" max="12806" width="9.85546875" customWidth="1"/>
    <col min="12807" max="12807" width="9.42578125" customWidth="1"/>
    <col min="12808" max="12808" width="9.5703125" customWidth="1"/>
    <col min="12809" max="12810" width="9.140625" customWidth="1"/>
    <col min="13057" max="13057" width="5" customWidth="1"/>
    <col min="13058" max="13058" width="4.42578125" customWidth="1"/>
    <col min="13059" max="13061" width="0" hidden="1" customWidth="1"/>
    <col min="13062" max="13062" width="9.85546875" customWidth="1"/>
    <col min="13063" max="13063" width="9.42578125" customWidth="1"/>
    <col min="13064" max="13064" width="9.5703125" customWidth="1"/>
    <col min="13065" max="13066" width="9.140625" customWidth="1"/>
    <col min="13313" max="13313" width="5" customWidth="1"/>
    <col min="13314" max="13314" width="4.42578125" customWidth="1"/>
    <col min="13315" max="13317" width="0" hidden="1" customWidth="1"/>
    <col min="13318" max="13318" width="9.85546875" customWidth="1"/>
    <col min="13319" max="13319" width="9.42578125" customWidth="1"/>
    <col min="13320" max="13320" width="9.5703125" customWidth="1"/>
    <col min="13321" max="13322" width="9.140625" customWidth="1"/>
    <col min="13569" max="13569" width="5" customWidth="1"/>
    <col min="13570" max="13570" width="4.42578125" customWidth="1"/>
    <col min="13571" max="13573" width="0" hidden="1" customWidth="1"/>
    <col min="13574" max="13574" width="9.85546875" customWidth="1"/>
    <col min="13575" max="13575" width="9.42578125" customWidth="1"/>
    <col min="13576" max="13576" width="9.5703125" customWidth="1"/>
    <col min="13577" max="13578" width="9.140625" customWidth="1"/>
    <col min="13825" max="13825" width="5" customWidth="1"/>
    <col min="13826" max="13826" width="4.42578125" customWidth="1"/>
    <col min="13827" max="13829" width="0" hidden="1" customWidth="1"/>
    <col min="13830" max="13830" width="9.85546875" customWidth="1"/>
    <col min="13831" max="13831" width="9.42578125" customWidth="1"/>
    <col min="13832" max="13832" width="9.5703125" customWidth="1"/>
    <col min="13833" max="13834" width="9.140625" customWidth="1"/>
    <col min="14081" max="14081" width="5" customWidth="1"/>
    <col min="14082" max="14082" width="4.42578125" customWidth="1"/>
    <col min="14083" max="14085" width="0" hidden="1" customWidth="1"/>
    <col min="14086" max="14086" width="9.85546875" customWidth="1"/>
    <col min="14087" max="14087" width="9.42578125" customWidth="1"/>
    <col min="14088" max="14088" width="9.5703125" customWidth="1"/>
    <col min="14089" max="14090" width="9.140625" customWidth="1"/>
    <col min="14337" max="14337" width="5" customWidth="1"/>
    <col min="14338" max="14338" width="4.42578125" customWidth="1"/>
    <col min="14339" max="14341" width="0" hidden="1" customWidth="1"/>
    <col min="14342" max="14342" width="9.85546875" customWidth="1"/>
    <col min="14343" max="14343" width="9.42578125" customWidth="1"/>
    <col min="14344" max="14344" width="9.5703125" customWidth="1"/>
    <col min="14345" max="14346" width="9.140625" customWidth="1"/>
    <col min="14593" max="14593" width="5" customWidth="1"/>
    <col min="14594" max="14594" width="4.42578125" customWidth="1"/>
    <col min="14595" max="14597" width="0" hidden="1" customWidth="1"/>
    <col min="14598" max="14598" width="9.85546875" customWidth="1"/>
    <col min="14599" max="14599" width="9.42578125" customWidth="1"/>
    <col min="14600" max="14600" width="9.5703125" customWidth="1"/>
    <col min="14601" max="14602" width="9.140625" customWidth="1"/>
    <col min="14849" max="14849" width="5" customWidth="1"/>
    <col min="14850" max="14850" width="4.42578125" customWidth="1"/>
    <col min="14851" max="14853" width="0" hidden="1" customWidth="1"/>
    <col min="14854" max="14854" width="9.85546875" customWidth="1"/>
    <col min="14855" max="14855" width="9.42578125" customWidth="1"/>
    <col min="14856" max="14856" width="9.5703125" customWidth="1"/>
    <col min="14857" max="14858" width="9.140625" customWidth="1"/>
    <col min="15105" max="15105" width="5" customWidth="1"/>
    <col min="15106" max="15106" width="4.42578125" customWidth="1"/>
    <col min="15107" max="15109" width="0" hidden="1" customWidth="1"/>
    <col min="15110" max="15110" width="9.85546875" customWidth="1"/>
    <col min="15111" max="15111" width="9.42578125" customWidth="1"/>
    <col min="15112" max="15112" width="9.5703125" customWidth="1"/>
    <col min="15113" max="15114" width="9.140625" customWidth="1"/>
    <col min="15361" max="15361" width="5" customWidth="1"/>
    <col min="15362" max="15362" width="4.42578125" customWidth="1"/>
    <col min="15363" max="15365" width="0" hidden="1" customWidth="1"/>
    <col min="15366" max="15366" width="9.85546875" customWidth="1"/>
    <col min="15367" max="15367" width="9.42578125" customWidth="1"/>
    <col min="15368" max="15368" width="9.5703125" customWidth="1"/>
    <col min="15369" max="15370" width="9.140625" customWidth="1"/>
    <col min="15617" max="15617" width="5" customWidth="1"/>
    <col min="15618" max="15618" width="4.42578125" customWidth="1"/>
    <col min="15619" max="15621" width="0" hidden="1" customWidth="1"/>
    <col min="15622" max="15622" width="9.85546875" customWidth="1"/>
    <col min="15623" max="15623" width="9.42578125" customWidth="1"/>
    <col min="15624" max="15624" width="9.5703125" customWidth="1"/>
    <col min="15625" max="15626" width="9.140625" customWidth="1"/>
    <col min="15873" max="15873" width="5" customWidth="1"/>
    <col min="15874" max="15874" width="4.42578125" customWidth="1"/>
    <col min="15875" max="15877" width="0" hidden="1" customWidth="1"/>
    <col min="15878" max="15878" width="9.85546875" customWidth="1"/>
    <col min="15879" max="15879" width="9.42578125" customWidth="1"/>
    <col min="15880" max="15880" width="9.5703125" customWidth="1"/>
    <col min="15881" max="15882" width="9.140625" customWidth="1"/>
    <col min="16129" max="16129" width="5" customWidth="1"/>
    <col min="16130" max="16130" width="4.42578125" customWidth="1"/>
    <col min="16131" max="16133" width="0" hidden="1" customWidth="1"/>
    <col min="16134" max="16134" width="9.85546875" customWidth="1"/>
    <col min="16135" max="16135" width="9.42578125" customWidth="1"/>
    <col min="16136" max="16136" width="9.5703125" customWidth="1"/>
    <col min="16137" max="16138" width="9.140625" customWidth="1"/>
  </cols>
  <sheetData>
    <row r="1" spans="1:10" ht="15">
      <c r="A1" s="85" t="s">
        <v>170</v>
      </c>
      <c r="B1" s="85"/>
      <c r="C1" s="85"/>
      <c r="D1" s="86"/>
      <c r="E1" s="86"/>
      <c r="F1" s="86"/>
      <c r="G1" s="86"/>
      <c r="H1" s="86"/>
      <c r="I1" s="86"/>
      <c r="J1" s="86"/>
    </row>
    <row r="2" spans="1:10" ht="15">
      <c r="A2" s="87" t="s">
        <v>171</v>
      </c>
      <c r="B2" s="86"/>
      <c r="C2" s="86"/>
      <c r="D2" s="86"/>
      <c r="E2" s="86"/>
      <c r="F2" s="86"/>
      <c r="G2" s="86"/>
      <c r="H2" s="86"/>
      <c r="I2" s="86"/>
      <c r="J2" s="86"/>
    </row>
    <row r="3" spans="1:10" ht="12.75" hidden="1" customHeight="1">
      <c r="A3" s="88"/>
      <c r="B3" s="89"/>
      <c r="C3" s="89"/>
      <c r="D3" s="89"/>
      <c r="E3" s="89"/>
      <c r="F3" s="89"/>
      <c r="G3" s="89"/>
      <c r="H3" s="89"/>
      <c r="I3" s="89"/>
      <c r="J3" s="89"/>
    </row>
    <row r="4" spans="1:10" ht="15">
      <c r="A4" s="88" t="s">
        <v>172</v>
      </c>
      <c r="B4" s="89"/>
      <c r="C4" s="89"/>
      <c r="D4" s="89"/>
      <c r="E4" s="90"/>
      <c r="F4" s="89"/>
      <c r="G4" s="90"/>
      <c r="H4" s="90"/>
      <c r="I4" s="89"/>
      <c r="J4" s="89"/>
    </row>
    <row r="5" spans="1:10" ht="15">
      <c r="A5" s="86" t="s">
        <v>173</v>
      </c>
      <c r="B5" s="86"/>
      <c r="C5" s="86"/>
      <c r="D5" s="86"/>
      <c r="E5" s="86"/>
      <c r="F5" s="86"/>
      <c r="G5" s="86"/>
      <c r="H5" s="86"/>
      <c r="I5" s="86"/>
      <c r="J5" s="86"/>
    </row>
    <row r="6" spans="1:10" ht="12.75" hidden="1" customHeight="1">
      <c r="A6" s="129"/>
      <c r="B6" s="130"/>
      <c r="C6" s="130"/>
      <c r="D6" s="130"/>
      <c r="E6" s="130"/>
      <c r="F6" s="130"/>
      <c r="G6" s="130"/>
      <c r="H6" s="130"/>
      <c r="I6" s="130"/>
      <c r="J6" s="130"/>
    </row>
    <row r="7" spans="1:10" ht="15">
      <c r="A7" s="129" t="s">
        <v>174</v>
      </c>
      <c r="B7" s="130"/>
      <c r="C7" s="130"/>
      <c r="D7" s="130"/>
      <c r="E7" s="130"/>
      <c r="F7" s="130"/>
      <c r="G7" s="130"/>
    </row>
    <row r="8" spans="1:10" ht="15">
      <c r="A8" s="129" t="s">
        <v>175</v>
      </c>
      <c r="B8" s="130"/>
      <c r="C8" s="130"/>
      <c r="D8" s="130"/>
      <c r="E8" s="130"/>
      <c r="F8" s="130"/>
      <c r="G8" s="130"/>
    </row>
    <row r="9" spans="1:10" ht="15">
      <c r="A9" s="86" t="s">
        <v>176</v>
      </c>
      <c r="B9" s="86"/>
      <c r="C9" s="86"/>
      <c r="D9" s="86"/>
      <c r="E9" s="86"/>
      <c r="F9" s="86"/>
      <c r="G9" s="86"/>
      <c r="H9" s="86"/>
      <c r="I9" s="86"/>
      <c r="J9" s="86"/>
    </row>
    <row r="10" spans="1:10" ht="63">
      <c r="A10" s="91" t="s">
        <v>177</v>
      </c>
      <c r="B10" s="91" t="s">
        <v>178</v>
      </c>
      <c r="C10" s="91" t="s">
        <v>179</v>
      </c>
      <c r="D10" s="91" t="s">
        <v>180</v>
      </c>
      <c r="E10" s="91" t="s">
        <v>181</v>
      </c>
      <c r="F10" s="91" t="s">
        <v>182</v>
      </c>
      <c r="G10" s="91" t="s">
        <v>183</v>
      </c>
      <c r="H10" s="91" t="s">
        <v>184</v>
      </c>
    </row>
    <row r="11" spans="1:10" ht="15">
      <c r="A11" s="92" t="s">
        <v>185</v>
      </c>
      <c r="B11" s="92" t="s">
        <v>186</v>
      </c>
      <c r="C11" s="93">
        <v>866319</v>
      </c>
      <c r="D11" s="93">
        <v>866319</v>
      </c>
      <c r="E11" s="93">
        <v>866319</v>
      </c>
      <c r="F11" s="93"/>
      <c r="G11" s="93"/>
      <c r="H11" s="93"/>
    </row>
    <row r="12" spans="1:10" ht="15">
      <c r="A12" s="92" t="s">
        <v>185</v>
      </c>
      <c r="B12" s="92" t="s">
        <v>187</v>
      </c>
      <c r="C12" s="93">
        <v>19209485.280000001</v>
      </c>
      <c r="D12" s="93">
        <v>20737909.09</v>
      </c>
      <c r="E12" s="93">
        <v>20756673.09</v>
      </c>
      <c r="F12" s="93"/>
      <c r="G12" s="93"/>
      <c r="H12" s="93"/>
    </row>
    <row r="13" spans="1:10" ht="15">
      <c r="A13" s="92" t="s">
        <v>185</v>
      </c>
      <c r="B13" s="92" t="s">
        <v>188</v>
      </c>
      <c r="C13" s="93">
        <v>177473.33</v>
      </c>
      <c r="D13" s="93"/>
      <c r="E13" s="93"/>
      <c r="F13" s="93"/>
      <c r="G13" s="93"/>
      <c r="H13" s="93"/>
    </row>
    <row r="14" spans="1:10" ht="15">
      <c r="A14" s="92" t="s">
        <v>189</v>
      </c>
      <c r="B14" s="92" t="s">
        <v>190</v>
      </c>
      <c r="C14" s="93"/>
      <c r="D14" s="93"/>
      <c r="E14" s="93"/>
      <c r="F14" s="93">
        <v>13827970.779999999</v>
      </c>
      <c r="G14" s="93">
        <v>15129656.560000001</v>
      </c>
      <c r="H14" s="93">
        <v>15077309.26</v>
      </c>
    </row>
    <row r="15" spans="1:10" ht="15">
      <c r="A15" s="92" t="s">
        <v>189</v>
      </c>
      <c r="B15" s="92" t="s">
        <v>191</v>
      </c>
      <c r="C15" s="93"/>
      <c r="D15" s="93"/>
      <c r="E15" s="93"/>
      <c r="F15" s="93">
        <v>15000</v>
      </c>
      <c r="G15" s="93">
        <v>46879</v>
      </c>
      <c r="H15" s="93">
        <v>46879</v>
      </c>
    </row>
    <row r="16" spans="1:10" ht="15">
      <c r="A16" s="92" t="s">
        <v>192</v>
      </c>
      <c r="B16" s="92" t="s">
        <v>193</v>
      </c>
      <c r="C16" s="93"/>
      <c r="D16" s="93"/>
      <c r="E16" s="93"/>
      <c r="F16" s="93">
        <v>4009937.17</v>
      </c>
      <c r="G16" s="93">
        <v>3934007.45</v>
      </c>
      <c r="H16" s="93">
        <v>3918198.56</v>
      </c>
    </row>
    <row r="17" spans="1:8" ht="15">
      <c r="A17" s="92" t="s">
        <v>194</v>
      </c>
      <c r="B17" s="92" t="s">
        <v>195</v>
      </c>
      <c r="C17" s="93"/>
      <c r="D17" s="93"/>
      <c r="E17" s="93"/>
      <c r="F17" s="93">
        <v>67373.740000000005</v>
      </c>
      <c r="G17" s="93">
        <v>70068.69</v>
      </c>
      <c r="H17" s="93">
        <v>72871.44</v>
      </c>
    </row>
    <row r="18" spans="1:8" ht="15">
      <c r="A18" s="92" t="s">
        <v>194</v>
      </c>
      <c r="B18" s="92" t="s">
        <v>196</v>
      </c>
      <c r="C18" s="93"/>
      <c r="D18" s="93"/>
      <c r="E18" s="93"/>
      <c r="F18" s="93">
        <v>98883.31</v>
      </c>
      <c r="G18" s="93">
        <v>119394.34</v>
      </c>
      <c r="H18" s="93">
        <v>124170.12</v>
      </c>
    </row>
    <row r="19" spans="1:8" ht="15">
      <c r="A19" s="92" t="s">
        <v>194</v>
      </c>
      <c r="B19" s="92" t="s">
        <v>197</v>
      </c>
      <c r="C19" s="93"/>
      <c r="D19" s="93"/>
      <c r="E19" s="93"/>
      <c r="F19" s="93">
        <v>222825</v>
      </c>
      <c r="G19" s="93"/>
      <c r="H19" s="93"/>
    </row>
    <row r="20" spans="1:8" ht="15">
      <c r="A20" s="92" t="s">
        <v>194</v>
      </c>
      <c r="B20" s="92" t="s">
        <v>198</v>
      </c>
      <c r="C20" s="93"/>
      <c r="D20" s="93"/>
      <c r="E20" s="93"/>
      <c r="F20" s="93">
        <v>393597.28</v>
      </c>
      <c r="G20" s="93">
        <v>391349.17</v>
      </c>
      <c r="H20" s="93">
        <v>407003.14</v>
      </c>
    </row>
    <row r="21" spans="1:8" ht="15">
      <c r="A21" s="92" t="s">
        <v>194</v>
      </c>
      <c r="B21" s="92" t="s">
        <v>199</v>
      </c>
      <c r="C21" s="93"/>
      <c r="D21" s="93"/>
      <c r="E21" s="93"/>
      <c r="F21" s="93">
        <v>227207.83</v>
      </c>
      <c r="G21" s="93">
        <v>204370.22</v>
      </c>
      <c r="H21" s="93">
        <v>213894.87</v>
      </c>
    </row>
    <row r="22" spans="1:8" ht="15">
      <c r="A22" s="92" t="s">
        <v>194</v>
      </c>
      <c r="B22" s="92" t="s">
        <v>200</v>
      </c>
      <c r="C22" s="93"/>
      <c r="D22" s="93"/>
      <c r="E22" s="93"/>
      <c r="F22" s="93">
        <v>74269.990000000005</v>
      </c>
      <c r="G22" s="93">
        <v>118784.44</v>
      </c>
      <c r="H22" s="93">
        <v>105738.66</v>
      </c>
    </row>
    <row r="23" spans="1:8" ht="15">
      <c r="A23" s="92" t="s">
        <v>201</v>
      </c>
      <c r="B23" s="92" t="s">
        <v>196</v>
      </c>
      <c r="C23" s="93"/>
      <c r="D23" s="93"/>
      <c r="E23" s="93"/>
      <c r="F23" s="93">
        <v>1230864.98</v>
      </c>
      <c r="G23" s="93">
        <v>1589484.59</v>
      </c>
      <c r="H23" s="93">
        <v>1656684.06</v>
      </c>
    </row>
    <row r="24" spans="1:8" ht="15">
      <c r="A24" s="92" t="s">
        <v>202</v>
      </c>
      <c r="B24" s="92" t="s">
        <v>203</v>
      </c>
      <c r="C24" s="93"/>
      <c r="D24" s="93"/>
      <c r="E24" s="93"/>
      <c r="F24" s="93">
        <v>224.64</v>
      </c>
      <c r="G24" s="93">
        <v>233.63</v>
      </c>
      <c r="H24" s="93">
        <v>242.98</v>
      </c>
    </row>
    <row r="25" spans="1:8" ht="15">
      <c r="A25" s="92" t="s">
        <v>202</v>
      </c>
      <c r="B25" s="92" t="s">
        <v>204</v>
      </c>
      <c r="C25" s="93"/>
      <c r="D25" s="93"/>
      <c r="E25" s="93"/>
      <c r="F25" s="93">
        <v>197473.33</v>
      </c>
      <c r="G25" s="93"/>
      <c r="H25" s="93"/>
    </row>
    <row r="26" spans="1:8" ht="15">
      <c r="A26" s="94" t="s">
        <v>205</v>
      </c>
      <c r="B26" s="95"/>
      <c r="C26" s="96">
        <v>20253277.609999999</v>
      </c>
      <c r="D26" s="96">
        <v>21604228.09</v>
      </c>
      <c r="E26" s="96">
        <v>21622992.09</v>
      </c>
      <c r="F26" s="96">
        <v>20365628.050000001</v>
      </c>
      <c r="G26" s="96">
        <v>21604228.09</v>
      </c>
      <c r="H26" s="96">
        <v>21622992.09</v>
      </c>
    </row>
  </sheetData>
  <mergeCells count="3">
    <mergeCell ref="A6:J6"/>
    <mergeCell ref="A7:G7"/>
    <mergeCell ref="A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Тит.лист</vt:lpstr>
      <vt:lpstr>раздел 1</vt:lpstr>
      <vt:lpstr>раздел 2</vt:lpstr>
      <vt:lpstr>Лимиты</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Аннина Е М</dc:creator>
  <cp:lastModifiedBy>Сергей</cp:lastModifiedBy>
  <cp:lastPrinted>2021-02-26T05:33:30Z</cp:lastPrinted>
  <dcterms:created xsi:type="dcterms:W3CDTF">2019-08-15T08:35:48Z</dcterms:created>
  <dcterms:modified xsi:type="dcterms:W3CDTF">2021-02-26T11:25:43Z</dcterms:modified>
</cp:coreProperties>
</file>